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 activeTab="3"/>
  </bookViews>
  <sheets>
    <sheet name="3.1.1 Crop_RIL" sheetId="1" r:id="rId1"/>
    <sheet name="Sheet1" sheetId="5" r:id="rId2"/>
    <sheet name="pivot_RIL" sheetId="2" r:id="rId3"/>
    <sheet name="Summary_RIL" sheetId="4" r:id="rId4"/>
  </sheets>
  <definedNames>
    <definedName name="_xlnm._FilterDatabase" localSheetId="0" hidden="1">'3.1.1 Crop_RIL'!$K$1:$K$176</definedName>
    <definedName name="_xlnm.Print_Area" localSheetId="0">'3.1.1 Crop_RIL'!$A$1:$AU$47</definedName>
  </definedNames>
  <calcPr calcId="144525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7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6" i="1"/>
  <c r="AT47" i="1" l="1"/>
  <c r="AO47" i="1"/>
  <c r="Y47" i="1"/>
  <c r="AA47" i="1" s="1"/>
  <c r="AT46" i="1"/>
  <c r="AO46" i="1"/>
  <c r="Y46" i="1"/>
  <c r="AA46" i="1" s="1"/>
  <c r="AT45" i="1"/>
  <c r="AO45" i="1"/>
  <c r="Y45" i="1"/>
  <c r="AA45" i="1" s="1"/>
  <c r="AT44" i="1"/>
  <c r="AO44" i="1"/>
  <c r="Y44" i="1"/>
  <c r="AA44" i="1" s="1"/>
  <c r="AT43" i="1"/>
  <c r="AO43" i="1"/>
  <c r="Y43" i="1"/>
  <c r="AA43" i="1" s="1"/>
  <c r="AT42" i="1"/>
  <c r="AO42" i="1"/>
  <c r="Y42" i="1"/>
  <c r="AA42" i="1" s="1"/>
  <c r="AT41" i="1"/>
  <c r="AO41" i="1"/>
  <c r="Y41" i="1"/>
  <c r="AA41" i="1" s="1"/>
  <c r="AT40" i="1"/>
  <c r="AO40" i="1"/>
  <c r="Y40" i="1"/>
  <c r="AA40" i="1" s="1"/>
  <c r="AT39" i="1"/>
  <c r="AO39" i="1"/>
  <c r="Y39" i="1"/>
  <c r="AA39" i="1" s="1"/>
  <c r="AT38" i="1"/>
  <c r="AO38" i="1"/>
  <c r="Y38" i="1"/>
  <c r="AA38" i="1" s="1"/>
  <c r="AT37" i="1"/>
  <c r="AO37" i="1"/>
  <c r="Y37" i="1"/>
  <c r="AA37" i="1" s="1"/>
  <c r="AT36" i="1"/>
  <c r="AO36" i="1"/>
  <c r="Y36" i="1"/>
  <c r="AA36" i="1" s="1"/>
  <c r="AT35" i="1"/>
  <c r="AO35" i="1"/>
  <c r="Y35" i="1"/>
  <c r="AA35" i="1" s="1"/>
  <c r="AT34" i="1"/>
  <c r="AO34" i="1"/>
  <c r="Y34" i="1"/>
  <c r="AA34" i="1" s="1"/>
  <c r="S34" i="1"/>
  <c r="AT33" i="1"/>
  <c r="AO33" i="1"/>
  <c r="Y33" i="1"/>
  <c r="AA33" i="1" s="1"/>
  <c r="AB33" i="1" s="1"/>
  <c r="AT32" i="1"/>
  <c r="AO32" i="1"/>
  <c r="Y32" i="1"/>
  <c r="AA32" i="1" s="1"/>
  <c r="AT31" i="1"/>
  <c r="AO31" i="1"/>
  <c r="Y31" i="1"/>
  <c r="AA31" i="1" s="1"/>
  <c r="AB31" i="1" s="1"/>
  <c r="AT30" i="1"/>
  <c r="AO30" i="1"/>
  <c r="Y30" i="1"/>
  <c r="AA30" i="1" s="1"/>
  <c r="AT29" i="1"/>
  <c r="AO29" i="1"/>
  <c r="Y29" i="1"/>
  <c r="AA29" i="1" s="1"/>
  <c r="AQ29" i="1" s="1"/>
  <c r="AR29" i="1" s="1"/>
  <c r="S29" i="1"/>
  <c r="AT28" i="1"/>
  <c r="AO28" i="1"/>
  <c r="Y28" i="1"/>
  <c r="AA28" i="1" s="1"/>
  <c r="AB28" i="1" s="1"/>
  <c r="S28" i="1"/>
  <c r="AT27" i="1"/>
  <c r="AO27" i="1"/>
  <c r="Y27" i="1"/>
  <c r="AA27" i="1" s="1"/>
  <c r="S27" i="1"/>
  <c r="AT26" i="1"/>
  <c r="AO26" i="1"/>
  <c r="Y26" i="1"/>
  <c r="AA26" i="1" s="1"/>
  <c r="S26" i="1"/>
  <c r="AT25" i="1"/>
  <c r="AO25" i="1"/>
  <c r="Y25" i="1"/>
  <c r="AA25" i="1" s="1"/>
  <c r="AB25" i="1" s="1"/>
  <c r="S25" i="1"/>
  <c r="AT24" i="1"/>
  <c r="AO24" i="1"/>
  <c r="Y24" i="1"/>
  <c r="AA24" i="1" s="1"/>
  <c r="S24" i="1"/>
  <c r="AT23" i="1"/>
  <c r="AO23" i="1"/>
  <c r="Y23" i="1"/>
  <c r="AA23" i="1" s="1"/>
  <c r="AB23" i="1" s="1"/>
  <c r="S23" i="1"/>
  <c r="AT22" i="1"/>
  <c r="AO22" i="1"/>
  <c r="Y22" i="1"/>
  <c r="AA22" i="1" s="1"/>
  <c r="S22" i="1"/>
  <c r="AT21" i="1"/>
  <c r="AO21" i="1"/>
  <c r="Y21" i="1"/>
  <c r="AA21" i="1" s="1"/>
  <c r="AQ21" i="1" s="1"/>
  <c r="AR21" i="1" s="1"/>
  <c r="S21" i="1"/>
  <c r="AT20" i="1"/>
  <c r="AO20" i="1"/>
  <c r="Y20" i="1"/>
  <c r="AA20" i="1" s="1"/>
  <c r="S20" i="1"/>
  <c r="AT19" i="1"/>
  <c r="AO19" i="1"/>
  <c r="Y19" i="1"/>
  <c r="AA19" i="1" s="1"/>
  <c r="AB19" i="1" s="1"/>
  <c r="S19" i="1"/>
  <c r="AT18" i="1"/>
  <c r="AO18" i="1"/>
  <c r="Y18" i="1"/>
  <c r="AA18" i="1" s="1"/>
  <c r="S18" i="1"/>
  <c r="AT17" i="1"/>
  <c r="AO17" i="1"/>
  <c r="Y17" i="1"/>
  <c r="AA17" i="1" s="1"/>
  <c r="S17" i="1"/>
  <c r="AT16" i="1"/>
  <c r="AO16" i="1"/>
  <c r="Y16" i="1"/>
  <c r="AA16" i="1" s="1"/>
  <c r="S16" i="1"/>
  <c r="AT15" i="1"/>
  <c r="AO15" i="1"/>
  <c r="Y15" i="1"/>
  <c r="AA15" i="1" s="1"/>
  <c r="AQ15" i="1" s="1"/>
  <c r="AR15" i="1" s="1"/>
  <c r="S15" i="1"/>
  <c r="AT14" i="1"/>
  <c r="AO14" i="1"/>
  <c r="Y14" i="1"/>
  <c r="AA14" i="1" s="1"/>
  <c r="S14" i="1"/>
  <c r="AT13" i="1"/>
  <c r="AO13" i="1"/>
  <c r="Y13" i="1"/>
  <c r="AA13" i="1" s="1"/>
  <c r="AB13" i="1" s="1"/>
  <c r="S13" i="1"/>
  <c r="AT12" i="1"/>
  <c r="AO12" i="1"/>
  <c r="Y12" i="1"/>
  <c r="AA12" i="1" s="1"/>
  <c r="AQ12" i="1" s="1"/>
  <c r="AR12" i="1" s="1"/>
  <c r="S12" i="1"/>
  <c r="AT11" i="1"/>
  <c r="AO11" i="1"/>
  <c r="Y11" i="1"/>
  <c r="AA11" i="1" s="1"/>
  <c r="AB11" i="1" s="1"/>
  <c r="S11" i="1"/>
  <c r="AT10" i="1"/>
  <c r="AO10" i="1"/>
  <c r="Y10" i="1"/>
  <c r="AA10" i="1" s="1"/>
  <c r="S10" i="1"/>
  <c r="AT9" i="1"/>
  <c r="AO9" i="1"/>
  <c r="Y9" i="1"/>
  <c r="AA9" i="1" s="1"/>
  <c r="S9" i="1"/>
  <c r="AT8" i="1"/>
  <c r="AO8" i="1"/>
  <c r="Y8" i="1"/>
  <c r="AA8" i="1" s="1"/>
  <c r="AB8" i="1" s="1"/>
  <c r="S8" i="1"/>
  <c r="AT7" i="1"/>
  <c r="AO7" i="1"/>
  <c r="Y7" i="1"/>
  <c r="AA7" i="1" s="1"/>
  <c r="S7" i="1"/>
  <c r="AT6" i="1"/>
  <c r="AO6" i="1"/>
  <c r="Y6" i="1"/>
  <c r="AA6" i="1" s="1"/>
  <c r="AQ6" i="1" s="1"/>
  <c r="AR6" i="1" s="1"/>
  <c r="S6" i="1"/>
  <c r="AQ25" i="1" l="1"/>
  <c r="AR25" i="1" s="1"/>
  <c r="AQ13" i="1"/>
  <c r="AR13" i="1" s="1"/>
  <c r="AQ8" i="1"/>
  <c r="AR8" i="1" s="1"/>
  <c r="AQ22" i="1"/>
  <c r="AR22" i="1" s="1"/>
  <c r="AQ30" i="1"/>
  <c r="AR30" i="1" s="1"/>
  <c r="AB30" i="1"/>
  <c r="AQ32" i="1"/>
  <c r="AR32" i="1" s="1"/>
  <c r="AB32" i="1"/>
  <c r="AQ16" i="1"/>
  <c r="AR16" i="1" s="1"/>
  <c r="AB29" i="1"/>
  <c r="AQ31" i="1"/>
  <c r="AR31" i="1" s="1"/>
  <c r="AQ19" i="1"/>
  <c r="AR19" i="1" s="1"/>
  <c r="AB14" i="1"/>
  <c r="AQ14" i="1"/>
  <c r="AR14" i="1" s="1"/>
  <c r="AB9" i="1"/>
  <c r="AQ9" i="1"/>
  <c r="AR9" i="1" s="1"/>
  <c r="AQ10" i="1"/>
  <c r="AR10" i="1" s="1"/>
  <c r="AB10" i="1"/>
  <c r="AB17" i="1"/>
  <c r="AQ17" i="1"/>
  <c r="AR17" i="1" s="1"/>
  <c r="AB20" i="1"/>
  <c r="AQ20" i="1"/>
  <c r="AR20" i="1" s="1"/>
  <c r="AQ24" i="1"/>
  <c r="AR24" i="1" s="1"/>
  <c r="AB24" i="1"/>
  <c r="AQ26" i="1"/>
  <c r="AR26" i="1" s="1"/>
  <c r="AB26" i="1"/>
  <c r="AQ28" i="1"/>
  <c r="AR28" i="1" s="1"/>
  <c r="AQ36" i="1"/>
  <c r="AR36" i="1" s="1"/>
  <c r="AB36" i="1"/>
  <c r="AQ40" i="1"/>
  <c r="AR40" i="1" s="1"/>
  <c r="AB40" i="1"/>
  <c r="AQ43" i="1"/>
  <c r="AR43" i="1" s="1"/>
  <c r="AB43" i="1"/>
  <c r="AB6" i="1"/>
  <c r="AB12" i="1"/>
  <c r="AB15" i="1"/>
  <c r="AB16" i="1"/>
  <c r="AB21" i="1"/>
  <c r="AB22" i="1"/>
  <c r="AB34" i="1"/>
  <c r="AQ34" i="1"/>
  <c r="AR34" i="1" s="1"/>
  <c r="AB37" i="1"/>
  <c r="AQ37" i="1"/>
  <c r="AR37" i="1" s="1"/>
  <c r="AB44" i="1"/>
  <c r="AQ44" i="1"/>
  <c r="AR44" i="1" s="1"/>
  <c r="AB47" i="1"/>
  <c r="AQ47" i="1"/>
  <c r="AR47" i="1" s="1"/>
  <c r="AQ7" i="1"/>
  <c r="AR7" i="1" s="1"/>
  <c r="AQ11" i="1"/>
  <c r="AR11" i="1" s="1"/>
  <c r="AQ45" i="1"/>
  <c r="AR45" i="1" s="1"/>
  <c r="AB45" i="1"/>
  <c r="AQ18" i="1"/>
  <c r="AR18" i="1" s="1"/>
  <c r="AQ23" i="1"/>
  <c r="AR23" i="1" s="1"/>
  <c r="AQ38" i="1"/>
  <c r="AR38" i="1" s="1"/>
  <c r="AB38" i="1"/>
  <c r="AQ41" i="1"/>
  <c r="AR41" i="1" s="1"/>
  <c r="AB41" i="1"/>
  <c r="AB7" i="1"/>
  <c r="AB18" i="1"/>
  <c r="AQ27" i="1"/>
  <c r="AR27" i="1" s="1"/>
  <c r="AB27" i="1"/>
  <c r="AQ33" i="1"/>
  <c r="AR33" i="1" s="1"/>
  <c r="AB35" i="1"/>
  <c r="AQ35" i="1"/>
  <c r="AR35" i="1" s="1"/>
  <c r="AB39" i="1"/>
  <c r="AQ39" i="1"/>
  <c r="AR39" i="1" s="1"/>
  <c r="AB42" i="1"/>
  <c r="AQ42" i="1"/>
  <c r="AR42" i="1" s="1"/>
  <c r="AB46" i="1"/>
  <c r="AQ46" i="1"/>
  <c r="AR46" i="1" s="1"/>
</calcChain>
</file>

<file path=xl/comments1.xml><?xml version="1.0" encoding="utf-8"?>
<comments xmlns="http://schemas.openxmlformats.org/spreadsheetml/2006/main">
  <authors>
    <author>User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agricultural area based on production/protection area from planning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exposed area based on land use plan</t>
        </r>
      </text>
    </comment>
  </commentList>
</comments>
</file>

<file path=xl/sharedStrings.xml><?xml version="1.0" encoding="utf-8"?>
<sst xmlns="http://schemas.openxmlformats.org/spreadsheetml/2006/main" count="1321" uniqueCount="245">
  <si>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</si>
  <si>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</si>
  <si>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</si>
  <si>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</si>
  <si>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</si>
  <si>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</si>
  <si>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</si>
  <si>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</si>
  <si>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</si>
  <si>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</si>
  <si>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</si>
  <si>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</si>
  <si>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</si>
  <si>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</si>
  <si>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</si>
  <si>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</si>
  <si>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</si>
  <si>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</si>
  <si>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</si>
  <si>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</si>
  <si>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farming dependent households</t>
  </si>
  <si>
    <t>Agricultural area (hectares)</t>
  </si>
  <si>
    <t>Variety of commodity</t>
  </si>
  <si>
    <t>Average income per hectare per year (Php)</t>
  </si>
  <si>
    <t>Exposed Area (hectares)</t>
  </si>
  <si>
    <t>Exposure Percentage</t>
  </si>
  <si>
    <t>Exposure Score</t>
  </si>
  <si>
    <t>No. of farming households</t>
  </si>
  <si>
    <t>Percentage of families using sustainable production techniques</t>
  </si>
  <si>
    <t>Percentage of farmers without access to hazard information</t>
  </si>
  <si>
    <t>Percentage of areas without infrastructure coverage</t>
  </si>
  <si>
    <t>Percentage of areas without irrigation coverage</t>
  </si>
  <si>
    <t>Average Sensitivity Score</t>
  </si>
  <si>
    <t>Wealth</t>
  </si>
  <si>
    <t>Technology</t>
  </si>
  <si>
    <t>Infrastructure</t>
  </si>
  <si>
    <t>Information</t>
  </si>
  <si>
    <t>Institutional/Government Investments</t>
  </si>
  <si>
    <t>Social</t>
  </si>
  <si>
    <t>Ave. Adaptive Capacity</t>
  </si>
  <si>
    <t>(Be consistent with the city-wide hazards)</t>
  </si>
  <si>
    <t>Score (1-6)</t>
  </si>
  <si>
    <t>input will depend on what type of hazard</t>
  </si>
  <si>
    <t>No. HH dependent on agriculture</t>
  </si>
  <si>
    <t>Area of agricultural lands (hectares)</t>
  </si>
  <si>
    <t>list dominant</t>
  </si>
  <si>
    <t>Exposed agricultural lands (hectares)</t>
  </si>
  <si>
    <t>Exposed area divided by total agricultural area</t>
  </si>
  <si>
    <t>Total farming HH</t>
  </si>
  <si>
    <t>Sensitivity Score</t>
  </si>
  <si>
    <t>%</t>
  </si>
  <si>
    <t>Total Sensitivity divided by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</si>
  <si>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</si>
  <si>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</si>
  <si>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</si>
  <si>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</si>
  <si>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</si>
  <si>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</si>
  <si>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</si>
  <si>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</si>
  <si>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</si>
  <si>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See Scoring</t>
  </si>
  <si>
    <t>Severe</t>
  </si>
  <si>
    <t>Lowland</t>
  </si>
  <si>
    <t>RICE</t>
  </si>
  <si>
    <t>Rehab seeds from Department of Agriculture, PCIC, SURE Loan, Sure AID Loan</t>
  </si>
  <si>
    <t>IEC on Climate Smart Agriculture, research study on flood reselient variety</t>
  </si>
  <si>
    <t xml:space="preserve">Primitive Early Warning System (batingaw,bell, kampana) `IEC materials, signages, social media, text messages, tv, radios
</t>
  </si>
  <si>
    <t xml:space="preserve">Forced evacuation ordinance, contingency plan, DRRMP
</t>
  </si>
  <si>
    <t>FAs, IAs, LFTs, Agricultural Technologist</t>
  </si>
  <si>
    <t>Slight</t>
  </si>
  <si>
    <t>Upland</t>
  </si>
  <si>
    <t>Amparo</t>
  </si>
  <si>
    <t>IEC on Climate Smart Agriculture, research study on flood reselient variety, Organic Agriculture Technology</t>
  </si>
  <si>
    <t>hand tractor, Manual thresher, mechanical thresher</t>
  </si>
  <si>
    <t>Ampayon</t>
  </si>
  <si>
    <t>4 wheel tractor, hand tractor, rice mills, corn mills, MPDPs, mechanical dryers, manual thresher, mechanical thresher</t>
  </si>
  <si>
    <t>Anticala</t>
  </si>
  <si>
    <t>BANANA</t>
  </si>
  <si>
    <t>PCIC</t>
  </si>
  <si>
    <t xml:space="preserve">IEC, Organic Agriculture Technology, </t>
  </si>
  <si>
    <t>MPDP</t>
  </si>
  <si>
    <t>Antongalon</t>
  </si>
  <si>
    <t>hand tractor, rice mills, corn mills, MPDP, mechanical dryer, manual thresher, mechanical thresher</t>
  </si>
  <si>
    <t>Aupagan</t>
  </si>
  <si>
    <t>IEC on Climate Smart Agriculture, research study on flood reselient varietyOrganic Agriculture Technology</t>
  </si>
  <si>
    <t>hand tractor, rice mills, MPDP, mechanical dryers</t>
  </si>
  <si>
    <t>Moderate</t>
  </si>
  <si>
    <t>Bancasi</t>
  </si>
  <si>
    <t>hand tractor, rice mills, corn mills, MPDP</t>
  </si>
  <si>
    <t>COCONUT</t>
  </si>
  <si>
    <t>IEC, research study on salinity reselient variety</t>
  </si>
  <si>
    <t>Baobaoan</t>
  </si>
  <si>
    <t>hand tractors, rice mills, mechanical dryer, mechanical thresher</t>
  </si>
  <si>
    <t xml:space="preserve">Basag </t>
  </si>
  <si>
    <t>hand tarctor, rice mill, MPDPs, manual thresher, mechanical thresher, corn sheller, reaper</t>
  </si>
  <si>
    <t>Bilay</t>
  </si>
  <si>
    <t>IEC, Organic Agriculture Technology</t>
  </si>
  <si>
    <t>hand tractor, rice mills, corn mills, MPDP, mechanical thresher</t>
  </si>
  <si>
    <t>Bitan-agan</t>
  </si>
  <si>
    <t xml:space="preserve">IEC on Climate Smart Agriculture, research study on flood reselient variety, Organic Agriculture Technology
</t>
  </si>
  <si>
    <t>hand tractor, rice mills, corn mills, MPDPs, mechanical dryers, manual thresher, mechanical threshers, floating tiller</t>
  </si>
  <si>
    <t>Bit-os</t>
  </si>
  <si>
    <t>hand tractor, corn mills, MPDPs, mechanical dryers, manual thresher, mechanical threshers</t>
  </si>
  <si>
    <t>Bonbon</t>
  </si>
  <si>
    <t>hand tractor, rice mills, corn mills, MPDPs, mechanical dryers, manual thresher, mechanical threshers</t>
  </si>
  <si>
    <t>Bugsukan</t>
  </si>
  <si>
    <t>IEC on Climate Smart Agriculture, Organic Agriculture Technology</t>
  </si>
  <si>
    <t>Cabcabon</t>
  </si>
  <si>
    <t>hand tractor, rice mills, MPDPs, manual thresher, corn sheller</t>
  </si>
  <si>
    <t>Camayahan</t>
  </si>
  <si>
    <t>hand tractor, rice mills,  MPDPs, , manual thresher, mechanical threshers</t>
  </si>
  <si>
    <t xml:space="preserve">Dankias </t>
  </si>
  <si>
    <t>four drive tractor, hand tractor, rice mills, corn mills, MPDPs, mechanical dryers, manual thresher, mechanical threshers, reaper</t>
  </si>
  <si>
    <t xml:space="preserve">De Oro </t>
  </si>
  <si>
    <t>IEC on Climate Smart Agriculture,</t>
  </si>
  <si>
    <t>Don Francisco</t>
  </si>
  <si>
    <t>Dumalagan</t>
  </si>
  <si>
    <t>floating tiller, corn mills, MPDPs, mechanical dryers,reaper</t>
  </si>
  <si>
    <t xml:space="preserve">Florida </t>
  </si>
  <si>
    <t>hand tractor, rice mills, corn mills, MPDPs, manual thresher, mechanical threshers</t>
  </si>
  <si>
    <t>Kinamlutan</t>
  </si>
  <si>
    <t xml:space="preserve">Libertad </t>
  </si>
  <si>
    <t xml:space="preserve">Los Angeles </t>
  </si>
  <si>
    <t xml:space="preserve">Maguinda </t>
  </si>
  <si>
    <t xml:space="preserve">IEC on Climate Smart Agriculture, research study on flood reselient variety
</t>
  </si>
  <si>
    <t>Maibu</t>
  </si>
  <si>
    <t>Mandamo</t>
  </si>
  <si>
    <t>4 wheel drive tractor, hand tractor, rice mills, corn mills, MPDPs, mechanical dryers, manual thresher, mechanical threshers, corn sheller</t>
  </si>
  <si>
    <t>Manila de Bugabus</t>
  </si>
  <si>
    <t xml:space="preserve"> rice mills, corn mills, MPDPs, mechanical dryers, corn sheller</t>
  </si>
  <si>
    <t xml:space="preserve">Manuel J. Santos </t>
  </si>
  <si>
    <t>CORN</t>
  </si>
  <si>
    <t>hand tractor, rice mills, , MPDPs,mechanical threshers, corn sheller</t>
  </si>
  <si>
    <t>Masao</t>
  </si>
  <si>
    <t>Nongnong</t>
  </si>
  <si>
    <t>DURIAN</t>
  </si>
  <si>
    <t>hand tractor,  MPDPs, mechanical dryers, manual thresher, mechanical threshers</t>
  </si>
  <si>
    <t xml:space="preserve">Pianing </t>
  </si>
  <si>
    <t>KARLANG</t>
  </si>
  <si>
    <t xml:space="preserve">IEC, Organic Agriculture Technology
</t>
  </si>
  <si>
    <t>MPDPs</t>
  </si>
  <si>
    <t>Pigdaulan</t>
  </si>
  <si>
    <t>four wheel drive tractor, hand tractor, rice mills, corn mills, MPDPs, mechanical dryers,  mechanical threshers</t>
  </si>
  <si>
    <t>Pinamanculan</t>
  </si>
  <si>
    <t>Salvacion</t>
  </si>
  <si>
    <t>hand tractor,  MPDPs, , mechanical threshers</t>
  </si>
  <si>
    <t>San Mateo</t>
  </si>
  <si>
    <t>floating tiller, hand tractor, coffee mills,rice mills, corn mills, MPDPs, mechanical dryers, , mechanical threshers, corn sheller</t>
  </si>
  <si>
    <t>Santo Niño</t>
  </si>
  <si>
    <t>floating tiller, hand tractor, rice mills, MPDPs, mechanical dryers, mechanical threshers</t>
  </si>
  <si>
    <t xml:space="preserve">Sumile </t>
  </si>
  <si>
    <t>manual thresher</t>
  </si>
  <si>
    <t>Sumilihon</t>
  </si>
  <si>
    <t xml:space="preserve">hand tractor, rice mills,  MPDPs,  manual thresher, </t>
  </si>
  <si>
    <t xml:space="preserve">Tagabaca </t>
  </si>
  <si>
    <t>hand tractor, rice mills,  MPDPs,  manual thresher, mechanical dryer</t>
  </si>
  <si>
    <t>Taguibo</t>
  </si>
  <si>
    <t>Taligaman</t>
  </si>
  <si>
    <t>Tungao</t>
  </si>
  <si>
    <t>RUBBER</t>
  </si>
  <si>
    <t>Rain Induced Landslide</t>
  </si>
  <si>
    <t>Sector</t>
  </si>
  <si>
    <t>Subsector</t>
  </si>
  <si>
    <t>% of exposed agricultural lands (hectares)</t>
  </si>
  <si>
    <t>SS_No. of farming households</t>
  </si>
  <si>
    <t>SS_No. of farming households_Score</t>
  </si>
  <si>
    <t>SS_Percentage of families using sustainable production techniques</t>
  </si>
  <si>
    <t>SS_Percentage of families using sustainable production techniques_Score</t>
  </si>
  <si>
    <t>SS_Percentage of farmers without access to hazard information</t>
  </si>
  <si>
    <t>SS_Percentage of farmers without access to hazard information_Score</t>
  </si>
  <si>
    <t>SS_Percentage of areas without infrastructure coverage</t>
  </si>
  <si>
    <t>SS_Percentage of areas without infrastructure coverage_Score</t>
  </si>
  <si>
    <t>SS_Percentage of areas without irrigation coverage</t>
  </si>
  <si>
    <t>SS_Percentage of areas without irrigation coverage_Score</t>
  </si>
  <si>
    <t>SenScore</t>
  </si>
  <si>
    <t>AC_wealth</t>
  </si>
  <si>
    <t>AC_wealth__Score</t>
  </si>
  <si>
    <t>AC_technology</t>
  </si>
  <si>
    <t>AC__tech_Score</t>
  </si>
  <si>
    <t>AC_infra</t>
  </si>
  <si>
    <t>AC_infra__Score</t>
  </si>
  <si>
    <t>AC_information</t>
  </si>
  <si>
    <t>AC_information__Score</t>
  </si>
  <si>
    <t xml:space="preserve">AC_institutionl </t>
  </si>
  <si>
    <t>AC_institutional__Score</t>
  </si>
  <si>
    <t>AC_social</t>
  </si>
  <si>
    <t>AC_social__Score</t>
  </si>
  <si>
    <t>AC_ave_ Score</t>
  </si>
  <si>
    <t>MEDIUM HIGH</t>
  </si>
  <si>
    <t>MEDIUM LOW</t>
  </si>
  <si>
    <t>MODERATE RISK</t>
  </si>
  <si>
    <t>LOW</t>
  </si>
  <si>
    <t>HIGH RISK</t>
  </si>
  <si>
    <t>MEDIUM</t>
  </si>
  <si>
    <t>LOW RISK</t>
  </si>
  <si>
    <t>Economic</t>
  </si>
  <si>
    <t>Agriculture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</si>
  <si>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</si>
  <si>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</si>
  <si>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</si>
  <si>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</si>
  <si>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</si>
  <si>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</si>
  <si>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</si>
  <si>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</si>
  <si>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</si>
  <si>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</si>
  <si>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>Low  self- esteem of farmers and fisherfolks</t>
  </si>
  <si>
    <t>3.04= Moderate</t>
  </si>
  <si>
    <t>The degee of impact and adaptive capacity is both moderate while vulnerability is low.</t>
  </si>
  <si>
    <t>Loss of basic commodity crops
Nutrient diffeciency of soil affected
Waterlogged solis</t>
  </si>
  <si>
    <t>Low supply of food thus
higher price of basic commodities
Delays harvesting due to transport problems
Damaged agricultural infrastructure</t>
  </si>
  <si>
    <t>Low income and profit for farmers and fisherfolks</t>
  </si>
  <si>
    <t>3.07= Moderate</t>
  </si>
  <si>
    <t>The degee of impact and  vulnerability is both low while the adaptive capacity is moderate.</t>
  </si>
  <si>
    <t>Row Labels</t>
  </si>
  <si>
    <t>Grand Total</t>
  </si>
  <si>
    <t xml:space="preserve">22 brgys
</t>
  </si>
  <si>
    <t>20 brgys</t>
  </si>
  <si>
    <t xml:space="preserve">6,029 HH are dependedent to farming </t>
  </si>
  <si>
    <t>26.69% of the agricultural area</t>
  </si>
  <si>
    <t>Dominant commodities are coconut, karlang and rice</t>
  </si>
  <si>
    <t xml:space="preserve">5,473 HH are dependedent to farming </t>
  </si>
  <si>
    <t>49.62% of the agricultural area</t>
  </si>
  <si>
    <t>Dominant commodities are coconut, banana, corn, durian, rice and rubber</t>
  </si>
  <si>
    <t>Php2,227,557.83 average income  per hectare per year</t>
  </si>
  <si>
    <t>Php975, 671.18 average income per hectare per year</t>
  </si>
  <si>
    <t>10.35% of the population does not have access to hazard information</t>
  </si>
  <si>
    <t>10% of the population does not have access to hazard information</t>
  </si>
  <si>
    <t>3% average of the farmers are using sustainable production techniques like organic agriculture</t>
  </si>
  <si>
    <t>4% average of the farmers are using sustainable production techniques like organic agriculture</t>
  </si>
  <si>
    <t xml:space="preserve">
4% of the population does not have access to infrastructure coverage</t>
  </si>
  <si>
    <t xml:space="preserve">
4.96% of the population is not vovered by infrastructure</t>
  </si>
  <si>
    <t>6.20% of the area is not covered by irrigation</t>
  </si>
  <si>
    <t xml:space="preserve">
4.22% of the area is not covered by irrigation</t>
  </si>
  <si>
    <t>2.65= Moderate</t>
  </si>
  <si>
    <t>3.22= Low</t>
  </si>
  <si>
    <t>Average of Risk Score</t>
  </si>
  <si>
    <t xml:space="preserve">0.88= Low </t>
  </si>
  <si>
    <t>1.08= Low</t>
  </si>
  <si>
    <t>Risk level for upland areas is lmoderate</t>
  </si>
  <si>
    <t>VERY HIGH RISK</t>
  </si>
  <si>
    <t>Very High</t>
  </si>
  <si>
    <t>Risk level for lowland areas is very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</si>
</sst>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10" fontId="7" fillId="7" borderId="14" xfId="0" applyNumberFormat="1" applyFont="1" applyFill="1" applyBorder="1" applyAlignment="1">
      <alignment horizontal="center" vertical="center" wrapText="1"/>
    </xf>
    <xf numFmtId="0" fontId="7" fillId="7" borderId="14" xfId="0" applyNumberFormat="1" applyFont="1" applyFill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3" fillId="0" borderId="8" xfId="2" applyFont="1" applyBorder="1" applyAlignment="1">
      <alignment vertical="center"/>
    </xf>
    <xf numFmtId="10" fontId="3" fillId="0" borderId="8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2" fontId="3" fillId="8" borderId="15" xfId="0" applyNumberFormat="1" applyFont="1" applyFill="1" applyBorder="1" applyAlignment="1">
      <alignment vertical="center"/>
    </xf>
    <xf numFmtId="10" fontId="3" fillId="0" borderId="8" xfId="1" applyNumberFormat="1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0" fontId="8" fillId="9" borderId="8" xfId="0" applyNumberFormat="1" applyFont="1" applyFill="1" applyBorder="1" applyAlignment="1">
      <alignment vertical="center"/>
    </xf>
    <xf numFmtId="2" fontId="8" fillId="9" borderId="8" xfId="0" applyNumberFormat="1" applyFont="1" applyFill="1" applyBorder="1" applyAlignment="1">
      <alignment vertical="center"/>
    </xf>
    <xf numFmtId="2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2" fontId="3" fillId="0" borderId="8" xfId="1" applyNumberFormat="1" applyFont="1" applyBorder="1" applyAlignment="1">
      <alignment vertical="center"/>
    </xf>
    <xf numFmtId="0" fontId="7" fillId="7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3" fontId="11" fillId="0" borderId="8" xfId="3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13" borderId="19" xfId="0" applyFont="1" applyFill="1" applyBorder="1" applyAlignment="1">
      <alignment horizontal="center" vertical="top" wrapText="1"/>
    </xf>
    <xf numFmtId="0" fontId="13" fillId="13" borderId="20" xfId="0" applyFont="1" applyFill="1" applyBorder="1" applyAlignment="1">
      <alignment horizontal="center" vertical="top" wrapText="1"/>
    </xf>
    <xf numFmtId="0" fontId="13" fillId="13" borderId="21" xfId="0" applyFont="1" applyFill="1" applyBorder="1" applyAlignment="1">
      <alignment horizontal="center" vertical="top" wrapText="1"/>
    </xf>
    <xf numFmtId="0" fontId="13" fillId="13" borderId="10" xfId="0" applyFont="1" applyFill="1" applyBorder="1" applyAlignment="1">
      <alignment horizontal="left" vertical="center" wrapText="1"/>
    </xf>
    <xf numFmtId="0" fontId="13" fillId="13" borderId="8" xfId="0" applyFont="1" applyFill="1" applyBorder="1" applyAlignment="1">
      <alignment horizontal="left" vertical="center" wrapText="1"/>
    </xf>
    <xf numFmtId="0" fontId="13" fillId="13" borderId="11" xfId="0" applyFont="1" applyFill="1" applyBorder="1" applyAlignment="1">
      <alignment horizontal="left" vertical="center" wrapText="1"/>
    </xf>
    <xf numFmtId="0" fontId="13" fillId="13" borderId="10" xfId="0" applyFont="1" applyFill="1" applyBorder="1" applyAlignment="1">
      <alignment horizontal="center" vertical="top" wrapText="1"/>
    </xf>
    <xf numFmtId="0" fontId="13" fillId="13" borderId="9" xfId="0" applyFont="1" applyFill="1" applyBorder="1" applyAlignment="1">
      <alignment horizontal="center" vertical="top" wrapText="1"/>
    </xf>
    <xf numFmtId="0" fontId="13" fillId="13" borderId="9" xfId="0" applyFont="1" applyFill="1" applyBorder="1" applyAlignment="1">
      <alignment horizontal="left" vertical="top" wrapText="1"/>
    </xf>
    <xf numFmtId="0" fontId="13" fillId="13" borderId="8" xfId="0" applyFont="1" applyFill="1" applyBorder="1" applyAlignment="1">
      <alignment horizontal="center" vertical="top" wrapText="1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/>
    </xf>
    <xf numFmtId="0" fontId="13" fillId="0" borderId="14" xfId="0" applyFont="1" applyBorder="1" applyAlignment="1">
      <alignment wrapText="1"/>
    </xf>
    <xf numFmtId="0" fontId="13" fillId="0" borderId="9" xfId="0" applyFont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3" fillId="0" borderId="0" xfId="0" applyFont="1"/>
    <xf numFmtId="0" fontId="14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22" xfId="0" applyFont="1" applyBorder="1"/>
    <xf numFmtId="0" fontId="13" fillId="0" borderId="8" xfId="0" applyFont="1" applyBorder="1" applyAlignment="1">
      <alignment horizontal="left" vertical="center"/>
    </xf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1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0" fontId="4" fillId="4" borderId="8" xfId="0" applyNumberFormat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</cellXfs>
  <cellStyles count="4">
    <cellStyle name="Comma" xfId="3" builtinId="3"/>
    <cellStyle name="Comma 2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005.92588599537" createdVersion="6" refreshedVersion="6" minRefreshableVersion="3" recordCount="42">
  <cacheSource type="worksheet">
    <worksheetSource ref="A1:AV43" sheet="pivot_RIL"/>
  </cacheSource>
  <cacheFields count="48">
    <cacheField name="Sector" numFmtId="0">
      <sharedItems/>
    </cacheField>
    <cacheField name="Sub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4" maxValue="4"/>
    </cacheField>
    <cacheField name="Magnitude or Depth" numFmtId="0">
      <sharedItems/>
    </cacheField>
    <cacheField name="Geographical Area or Ecosystem" numFmtId="0">
      <sharedItems count="2">
        <s v="Upland"/>
        <s v="Lowland"/>
      </sharedItems>
    </cacheField>
    <cacheField name="Barangay" numFmtId="0">
      <sharedItems count="42">
        <s v="Amparo"/>
        <s v="Ampayon"/>
        <s v="Anticala"/>
        <s v="Antongalon"/>
        <s v="Aupagan"/>
        <s v="Bancasi"/>
        <s v="Baobaoan"/>
        <s v="Basag "/>
        <s v="Bilay"/>
        <s v="Bitan-agan"/>
        <s v="Bit-os"/>
        <s v="Bonbon"/>
        <s v="Bugsukan"/>
        <s v="Cabcabon"/>
        <s v="Camayahan"/>
        <s v="Dankias "/>
        <s v="De Oro "/>
        <s v="Don Francisco"/>
        <s v="Dumalagan"/>
        <s v="Florida "/>
        <s v="Kinamlutan"/>
        <s v="Libertad "/>
        <s v="Los Angeles "/>
        <s v="Maguinda "/>
        <s v="Maibu"/>
        <s v="Mandamo"/>
        <s v="Manila de Bugabus"/>
        <s v="Manuel J. Santos "/>
        <s v="Masao"/>
        <s v="Nongnong"/>
        <s v="Pianing "/>
        <s v="Pigdaulan"/>
        <s v="Pinamanculan"/>
        <s v="Salvacion"/>
        <s v="San Mateo"/>
        <s v="Santo Niño"/>
        <s v="Sumile "/>
        <s v="Sumilihon"/>
        <s v="Tagabaca "/>
        <s v="Taguibo"/>
        <s v="Taligaman"/>
        <s v="Tungao"/>
      </sharedItems>
    </cacheField>
    <cacheField name="No. HH dependent on agriculture" numFmtId="0">
      <sharedItems containsSemiMixedTypes="0" containsString="0" containsNumber="1" containsInteger="1" minValue="30" maxValue="750"/>
    </cacheField>
    <cacheField name="Area of agricultural lands (hectares)" numFmtId="0">
      <sharedItems containsSemiMixedTypes="0" containsString="0" containsNumber="1" minValue="93.6173" maxValue="1995.4369999999999"/>
    </cacheField>
    <cacheField name="Variety of commodity" numFmtId="0">
      <sharedItems count="7">
        <s v="RICE"/>
        <s v="BANANA"/>
        <s v="COCONUT"/>
        <s v="CORN"/>
        <s v="DURIAN"/>
        <s v="KARLANG"/>
        <s v="RUBBER"/>
      </sharedItems>
    </cacheField>
    <cacheField name="Average income per hectare per year (Php)" numFmtId="165">
      <sharedItems containsSemiMixedTypes="0" containsString="0" containsNumber="1" minValue="70.333333333333329" maxValue="191639.09774436092"/>
    </cacheField>
    <cacheField name="Exposed agricultural lands (hectares)" numFmtId="0">
      <sharedItems containsSemiMixedTypes="0" containsString="0" containsNumber="1" minValue="2.3109600000000001E-2" maxValue="890.96699999999998"/>
    </cacheField>
    <cacheField name="% of exposed agricultural lands (hectares)" numFmtId="2">
      <sharedItems containsSemiMixedTypes="0" containsString="0" containsNumber="1" minValue="1.1797200000000001E-2" maxValue="86.941699999999997"/>
    </cacheField>
    <cacheField name="Exposure Score" numFmtId="0">
      <sharedItems containsSemiMixedTypes="0" containsString="0" containsNumber="1" containsInteger="1" minValue="1" maxValue="5"/>
    </cacheField>
    <cacheField name="Summary of Findings (Exposure)" numFmtId="0">
      <sharedItems containsNonDate="0" containsString="0" containsBlank="1"/>
    </cacheField>
    <cacheField name="SS_No. of farming households" numFmtId="0">
      <sharedItems containsSemiMixedTypes="0" containsString="0" containsNumber="1" containsInteger="1" minValue="30" maxValue="750"/>
    </cacheField>
    <cacheField name="SS_No. of farming households_Score" numFmtId="0">
      <sharedItems containsString="0" containsBlank="1" containsNumber="1" containsInteger="1" minValue="2" maxValue="5"/>
    </cacheField>
    <cacheField name="SS_Percentage of families using sustainable production techniques" numFmtId="10">
      <sharedItems containsSemiMixedTypes="0" containsString="0" containsNumber="1" minValue="0" maxValue="0.3"/>
    </cacheField>
    <cacheField name="SS_Percentage of families using sustainable production techniques_Score" numFmtId="0">
      <sharedItems containsSemiMixedTypes="0" containsString="0" containsNumber="1" containsInteger="1" minValue="3" maxValue="5"/>
    </cacheField>
    <cacheField name="SS_Percentage of farmers without access to hazard information" numFmtId="0">
      <sharedItems containsSemiMixedTypes="0" containsString="0" containsNumber="1" minValue="0.30000000000000004" maxValue="0.55000000000000004"/>
    </cacheField>
    <cacheField name="SS_Percentage of farmers without access to hazard information_Score" numFmtId="0">
      <sharedItems containsSemiMixedTypes="0" containsString="0" containsNumber="1" containsInteger="1" minValue="3" maxValue="5"/>
    </cacheField>
    <cacheField name="SS_Percentage of areas without infrastructure coverage" numFmtId="10">
      <sharedItems containsSemiMixedTypes="0" containsString="0" containsNumber="1" minValue="1.30054796420892E-2" maxValue="0.80945321435370421"/>
    </cacheField>
    <cacheField name="SS_Percentage of areas without infrastructure coverage_Score" numFmtId="2">
      <sharedItems containsSemiMixedTypes="0" containsString="0" containsNumber="1" containsInteger="1" minValue="1" maxValue="5"/>
    </cacheField>
    <cacheField name="SS_Percentage of areas without irrigation coverage" numFmtId="10">
      <sharedItems containsSemiMixedTypes="0" containsString="0" containsNumber="1" minValue="0" maxValue="1"/>
    </cacheField>
    <cacheField name="SS_Percentage of areas without irrigation coverage_Score" numFmtId="0">
      <sharedItems containsString="0" containsBlank="1" containsNumber="1" containsInteger="1" minValue="0" maxValue="5"/>
    </cacheField>
    <cacheField name="SenScore" numFmtId="2">
      <sharedItems containsSemiMixedTypes="0" containsString="0" containsNumber="1" minValue="2.2000000000000002" maxValue="4"/>
    </cacheField>
    <cacheField name="Summary of Findings (Sensitivity)" numFmtId="0">
      <sharedItems containsNonDate="0" containsString="0" containsBlank="1"/>
    </cacheField>
    <cacheField name="Degree of Impact" numFmtId="164">
      <sharedItems containsSemiMixedTypes="0" containsString="0" containsNumber="1" minValue="1.7" maxValue="4"/>
    </cacheField>
    <cacheField name="Category" numFmtId="164">
      <sharedItems/>
    </cacheField>
    <cacheField name="AC_wealth" numFmtId="0">
      <sharedItems/>
    </cacheField>
    <cacheField name="AC_wealth__Score" numFmtId="0">
      <sharedItems containsSemiMixedTypes="0" containsString="0" containsNumber="1" containsInteger="1" minValue="3" maxValue="4"/>
    </cacheField>
    <cacheField name="AC_technology" numFmtId="0">
      <sharedItems/>
    </cacheField>
    <cacheField name="AC__tech_Score" numFmtId="0">
      <sharedItems containsString="0" containsBlank="1" containsNumber="1" containsInteger="1" minValue="2" maxValue="4"/>
    </cacheField>
    <cacheField name="AC_infra" numFmtId="0">
      <sharedItems containsBlank="1"/>
    </cacheField>
    <cacheField name="AC_infra__Score" numFmtId="0">
      <sharedItems containsSemiMixedTypes="0" containsString="0" containsNumber="1" containsInteger="1" minValue="3" maxValue="3"/>
    </cacheField>
    <cacheField name="AC_information" numFmtId="0">
      <sharedItems/>
    </cacheField>
    <cacheField name="AC_information__Score" numFmtId="0">
      <sharedItems containsSemiMixedTypes="0" containsString="0" containsNumber="1" containsInteger="1" minValue="3" maxValue="3"/>
    </cacheField>
    <cacheField name="AC_institutionl " numFmtId="0">
      <sharedItems/>
    </cacheField>
    <cacheField name="AC_institutional__Score" numFmtId="0">
      <sharedItems containsSemiMixedTypes="0" containsString="0" containsNumber="1" containsInteger="1" minValue="3" maxValue="3"/>
    </cacheField>
    <cacheField name="AC_social" numFmtId="0">
      <sharedItems/>
    </cacheField>
    <cacheField name="AC_social__Score" numFmtId="0">
      <sharedItems containsSemiMixedTypes="0" containsString="0" containsNumber="1" containsInteger="1" minValue="3" maxValue="3"/>
    </cacheField>
    <cacheField name="AC_ave_ Score" numFmtId="2">
      <sharedItems containsSemiMixedTypes="0" containsString="0" containsNumber="1" minValue="2.6666666666666665" maxValue="3.3333333333333335"/>
    </cacheField>
    <cacheField name="Summary of Findings (Adaptive Capacity)" numFmtId="0">
      <sharedItems containsNonDate="0" containsString="0" containsBlank="1"/>
    </cacheField>
    <cacheField name="Vulnerability Score" numFmtId="164">
      <sharedItems containsSemiMixedTypes="0" containsString="0" containsNumber="1" minValue="0.51" maxValue="1.3875000000000002"/>
    </cacheField>
    <cacheField name="Vulnerabilty Category" numFmtId="164">
      <sharedItems/>
    </cacheField>
    <cacheField name="Severity of Consequence Score" numFmtId="2">
      <sharedItems containsSemiMixedTypes="0" containsString="0" containsNumber="1" containsInteger="1" minValue="1" maxValue="4"/>
    </cacheField>
    <cacheField name="Risk Score" numFmtId="164">
      <sharedItems containsSemiMixedTypes="0" containsString="0" containsNumber="1" containsInteger="1" minValue="4" maxValue="16"/>
    </cacheField>
    <cacheField name="Risk Category" numFmtId="0">
      <sharedItems count="3">
        <s v="MODERATE RISK"/>
        <s v="HIGH RISK"/>
        <s v="LOW RIS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Economic"/>
    <s v="Agriculture"/>
    <s v="Rain Induced Landslide"/>
    <n v="4"/>
    <s v="Slight"/>
    <x v="0"/>
    <x v="0"/>
    <n v="312"/>
    <n v="566.68600000000004"/>
    <x v="0"/>
    <n v="72192.857142857145"/>
    <n v="171.56"/>
    <n v="34.476199999999999"/>
    <n v="3"/>
    <m/>
    <n v="312"/>
    <n v="5"/>
    <n v="0.107142857142857"/>
    <n v="4"/>
    <n v="0.44999999999999996"/>
    <n v="4"/>
    <n v="4.4469071055222818E-2"/>
    <n v="1"/>
    <n v="0.12188054760484641"/>
    <n v="2"/>
    <n v="3.2"/>
    <m/>
    <n v="3.1"/>
    <s v="MEDIUM HIGH"/>
    <s v="Rehab seeds from Department of Agriculture, PCIC, SURE Loan, Sure AID Loan"/>
    <n v="3"/>
    <s v="IEC on Climate Smart Agriculture, research study on flood reselient variety, Organic Agriculture Technology"/>
    <n v="3"/>
    <s v="hand tractor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333333333333334"/>
    <s v="MEDIUM LOW"/>
    <n v="3"/>
    <n v="12"/>
    <x v="0"/>
  </r>
  <r>
    <s v="Economic"/>
    <s v="Agriculture"/>
    <s v="Rain Induced Landslide"/>
    <n v="4"/>
    <s v="Slight"/>
    <x v="1"/>
    <x v="1"/>
    <n v="80"/>
    <n v="445.28899999999999"/>
    <x v="0"/>
    <n v="191639.09774436092"/>
    <n v="0.17138900000000001"/>
    <n v="5.78544E-2"/>
    <n v="1"/>
    <m/>
    <n v="80"/>
    <n v="2"/>
    <n v="0.3"/>
    <n v="3"/>
    <n v="0.30000000000000004"/>
    <n v="3"/>
    <n v="0.17920945722890078"/>
    <n v="3"/>
    <n v="0.33471969889218012"/>
    <n v="4"/>
    <n v="3"/>
    <m/>
    <n v="2"/>
    <s v="MEDIUM LOW"/>
    <s v="Rehab seeds from Department of Agriculture, PCIC, SURE Loan, Sure AID Loan"/>
    <n v="3"/>
    <s v="IEC on Climate Smart Agriculture, research study on flood reselient variety, Organic Agriculture Technology"/>
    <n v="3"/>
    <s v="4 wheel tractor, hand tractor, rice mills, corn mills, MPDPs, mechanical dryers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6666666666666663"/>
    <s v="LOW"/>
    <n v="4"/>
    <n v="16"/>
    <x v="1"/>
  </r>
  <r>
    <s v="Economic"/>
    <s v="Agriculture"/>
    <s v="Rain Induced Landslide"/>
    <n v="4"/>
    <s v="Slight"/>
    <x v="0"/>
    <x v="2"/>
    <n v="280"/>
    <n v="161.52099999999999"/>
    <x v="1"/>
    <n v="25991.031390134529"/>
    <n v="40.533999999999999"/>
    <n v="25.095199999999998"/>
    <n v="2"/>
    <m/>
    <n v="280"/>
    <n v="4"/>
    <n v="4.0358744394618833E-2"/>
    <n v="5"/>
    <n v="0.44999999999999996"/>
    <n v="4"/>
    <n v="0.41418762885321414"/>
    <n v="4"/>
    <n v="0"/>
    <n v="0"/>
    <n v="3.4"/>
    <m/>
    <n v="2.7"/>
    <s v="MEDIUM"/>
    <s v="PCIC"/>
    <n v="4"/>
    <s v="IEC, Organic Agriculture Technology, "/>
    <n v="2"/>
    <s v="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"/>
    <s v="LOW"/>
    <n v="4"/>
    <n v="16"/>
    <x v="1"/>
  </r>
  <r>
    <s v="Economic"/>
    <s v="Agriculture"/>
    <s v="Rain Induced Landslide"/>
    <n v="4"/>
    <s v="Slight"/>
    <x v="1"/>
    <x v="3"/>
    <n v="195"/>
    <n v="653.11300000000006"/>
    <x v="0"/>
    <n v="44937.188434695912"/>
    <n v="72.608699999999999"/>
    <n v="25.173400000000001"/>
    <n v="2"/>
    <m/>
    <n v="195"/>
    <n v="3"/>
    <n v="0"/>
    <n v="5"/>
    <n v="0.44999999999999996"/>
    <n v="4"/>
    <n v="0.23035829940607516"/>
    <n v="3"/>
    <n v="0.55837045044272571"/>
    <n v="5"/>
    <n v="4"/>
    <m/>
    <n v="3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, mechanical dryer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3"/>
    <n v="12"/>
    <x v="0"/>
  </r>
  <r>
    <s v="Economic"/>
    <s v="Agriculture"/>
    <s v="Rain Induced Landslide"/>
    <n v="4"/>
    <s v="Slight"/>
    <x v="1"/>
    <x v="4"/>
    <n v="265"/>
    <n v="732.83699999999999"/>
    <x v="0"/>
    <n v="144138.59424920127"/>
    <n v="312.447"/>
    <n v="67.927499999999995"/>
    <n v="4"/>
    <m/>
    <n v="265"/>
    <n v="4"/>
    <n v="1.437699680511182E-2"/>
    <n v="5"/>
    <n v="0.44999999999999996"/>
    <n v="4"/>
    <n v="0.25626435346468585"/>
    <n v="3"/>
    <n v="0.37234200784076132"/>
    <n v="4"/>
    <n v="4"/>
    <m/>
    <n v="4"/>
    <s v="MEDIUM HIGH"/>
    <s v="Rehab seeds from Department of Agriculture, PCIC, SURE Loan, Sure AID Loan"/>
    <n v="3"/>
    <s v="IEC on Climate Smart Agriculture, research study on flood reselient varietyOrganic Agriculture Technology"/>
    <n v="3"/>
    <s v="hand tractor, rice mills, MPDP, mechanical dry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2"/>
    <n v="8"/>
    <x v="0"/>
  </r>
  <r>
    <s v="Economic"/>
    <s v="Agriculture"/>
    <s v="Rain Induced Landslide"/>
    <n v="4"/>
    <s v="Slight"/>
    <x v="0"/>
    <x v="5"/>
    <n v="120"/>
    <n v="761.83199999999999"/>
    <x v="0"/>
    <n v="150788.57142857142"/>
    <n v="271.10199999999998"/>
    <n v="42.7087"/>
    <n v="3"/>
    <m/>
    <n v="120"/>
    <n v="3"/>
    <n v="4.2857142857142858E-2"/>
    <n v="5"/>
    <n v="0.44999999999999996"/>
    <n v="4"/>
    <n v="8.2695397410452703E-2"/>
    <n v="2"/>
    <n v="0.16678480294868159"/>
    <n v="3"/>
    <n v="3.4"/>
    <m/>
    <n v="3.2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666666666666667"/>
    <s v="MEDIUM LOW"/>
    <n v="4"/>
    <n v="16"/>
    <x v="1"/>
  </r>
  <r>
    <s v="Economic"/>
    <s v="Agriculture"/>
    <s v="Rain Induced Landslide"/>
    <n v="4"/>
    <s v="Moderate"/>
    <x v="1"/>
    <x v="6"/>
    <n v="200"/>
    <n v="990.38400000000001"/>
    <x v="0"/>
    <n v="97084.548104956266"/>
    <n v="0.88113200000000003"/>
    <n v="0.31153700000000001"/>
    <n v="1"/>
    <m/>
    <n v="200"/>
    <m/>
    <n v="0"/>
    <n v="5"/>
    <n v="0.44999999999999996"/>
    <n v="4"/>
    <n v="0.20779818736974748"/>
    <n v="3"/>
    <n v="0.71441986138709823"/>
    <n v="5"/>
    <n v="3.4"/>
    <m/>
    <n v="2.2000000000000002"/>
    <s v="MEDIUM"/>
    <s v="Rehab seeds from Department of Agriculture, PCIC, SURE Loan, Sure AID Loan"/>
    <n v="3"/>
    <s v="IEC on Climate Smart Agriculture, research study on flood reselient variety"/>
    <n v="3"/>
    <s v="hand tractors, rice mills, mechanical dry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3"/>
    <n v="12"/>
    <x v="0"/>
  </r>
  <r>
    <s v="Economic"/>
    <s v="Agriculture"/>
    <s v="Rain Induced Landslide"/>
    <n v="4"/>
    <s v="Slight"/>
    <x v="1"/>
    <x v="7"/>
    <n v="325"/>
    <n v="802.99800000000005"/>
    <x v="0"/>
    <n v="131159.44700460829"/>
    <n v="101.071"/>
    <n v="17.814900000000002"/>
    <n v="1"/>
    <m/>
    <n v="325"/>
    <m/>
    <n v="0"/>
    <n v="5"/>
    <n v="0.44999999999999996"/>
    <n v="4"/>
    <n v="0.20267796432867827"/>
    <n v="3"/>
    <n v="0.29347395634858364"/>
    <n v="3"/>
    <n v="3"/>
    <m/>
    <n v="2"/>
    <s v="MEDIUM LOW"/>
    <s v="Rehab seeds from Department of Agriculture, PCIC, SURE Loan, Sure AID Loan"/>
    <n v="3"/>
    <s v="IEC on Climate Smart Agriculture, research study on flood reselient variety"/>
    <n v="3"/>
    <s v="hand tarctor, rice mill, MPDPs, manual thresher, mechanical thresher, corn sheller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6666666666666663"/>
    <s v="LOW"/>
    <n v="4"/>
    <n v="16"/>
    <x v="1"/>
  </r>
  <r>
    <s v="Economic"/>
    <s v="Agriculture"/>
    <s v="Rain Induced Landslide"/>
    <n v="4"/>
    <s v="Slight"/>
    <x v="0"/>
    <x v="8"/>
    <n v="90"/>
    <n v="315.47030000000001"/>
    <x v="1"/>
    <n v="24580"/>
    <n v="115.15600000000001"/>
    <n v="40.206299999999999"/>
    <n v="3"/>
    <m/>
    <n v="90"/>
    <m/>
    <n v="3.7499999999999999E-2"/>
    <n v="5"/>
    <n v="0.5"/>
    <n v="4"/>
    <n v="0.2282306765486323"/>
    <n v="3"/>
    <n v="9.2107878301063525E-2"/>
    <n v="2"/>
    <n v="2.8"/>
    <m/>
    <n v="2.9"/>
    <s v="MEDIUM"/>
    <s v="PCIC"/>
    <n v="4"/>
    <s v="IEC, Organic Agriculture Technology"/>
    <n v="2"/>
    <s v="hand tractor, rice mills, corn mills, MPDP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6666666666666667"/>
    <s v="LOW"/>
    <n v="3"/>
    <n v="12"/>
    <x v="0"/>
  </r>
  <r>
    <s v="Economic"/>
    <s v="Agriculture"/>
    <s v="Rain Induced Landslide"/>
    <n v="4"/>
    <s v="Slight"/>
    <x v="0"/>
    <x v="9"/>
    <n v="260"/>
    <n v="604.86969999999997"/>
    <x v="0"/>
    <n v="119700"/>
    <n v="247.68799999999999"/>
    <n v="43.025300000000001"/>
    <n v="3"/>
    <m/>
    <n v="260"/>
    <m/>
    <n v="7.4999999999999997E-2"/>
    <n v="4"/>
    <n v="0.44999999999999996"/>
    <n v="4"/>
    <n v="5.9516950510167733E-2"/>
    <n v="2"/>
    <n v="4.8257831397406747E-2"/>
    <n v="1"/>
    <n v="2.2000000000000002"/>
    <m/>
    <n v="2.6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, floating ti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666666666666667"/>
    <s v="LOW"/>
    <n v="3"/>
    <n v="12"/>
    <x v="0"/>
  </r>
  <r>
    <s v="Economic"/>
    <s v="Agriculture"/>
    <s v="Rain Induced Landslide"/>
    <n v="4"/>
    <s v="Severe"/>
    <x v="1"/>
    <x v="10"/>
    <n v="430"/>
    <n v="699.63199999999995"/>
    <x v="0"/>
    <n v="154800"/>
    <n v="277.09500000000003"/>
    <n v="47.043999999999997"/>
    <n v="3"/>
    <m/>
    <n v="430"/>
    <m/>
    <n v="3.7499999999999999E-2"/>
    <n v="5"/>
    <n v="0.44999999999999996"/>
    <n v="4"/>
    <n v="7.4825050883893254E-2"/>
    <n v="2"/>
    <n v="0.15811169300432229"/>
    <n v="3"/>
    <n v="2.8"/>
    <m/>
    <n v="2.9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6666666666666667"/>
    <s v="LOW"/>
    <n v="2"/>
    <n v="8"/>
    <x v="0"/>
  </r>
  <r>
    <s v="Economic"/>
    <s v="Agriculture"/>
    <s v="Rain Induced Landslide"/>
    <n v="4"/>
    <s v="Moderate"/>
    <x v="1"/>
    <x v="11"/>
    <n v="78"/>
    <n v="709.82899999999995"/>
    <x v="0"/>
    <n v="166033.23782234956"/>
    <n v="123.889"/>
    <n v="21.0213"/>
    <n v="3"/>
    <m/>
    <n v="78"/>
    <m/>
    <n v="5.1575931232091692E-2"/>
    <n v="4"/>
    <n v="0.4"/>
    <n v="4"/>
    <n v="0.1005876063108157"/>
    <n v="2"/>
    <n v="0.16972820214446016"/>
    <n v="3"/>
    <n v="2.6"/>
    <m/>
    <n v="2.8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4"/>
    <n v="16"/>
    <x v="1"/>
  </r>
  <r>
    <s v="Economic"/>
    <s v="Agriculture"/>
    <s v="Rain Induced Landslide"/>
    <n v="4"/>
    <s v="Slight"/>
    <x v="0"/>
    <x v="12"/>
    <n v="200"/>
    <n v="177.917"/>
    <x v="2"/>
    <n v="30000"/>
    <n v="116.715"/>
    <n v="65.600800000000007"/>
    <n v="4"/>
    <m/>
    <n v="200"/>
    <m/>
    <n v="0"/>
    <n v="5"/>
    <n v="0.44999999999999996"/>
    <n v="4"/>
    <n v="0.16187323302438775"/>
    <n v="3"/>
    <n v="1"/>
    <n v="5"/>
    <n v="3.4"/>
    <m/>
    <n v="3.7"/>
    <s v="MEDIUM HIGH"/>
    <s v="PCIC"/>
    <n v="4"/>
    <s v="IEC on Climate Smart Agriculture, Organic Agriculture Technology"/>
    <m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3875000000000002"/>
    <s v="MEDIUM LOW"/>
    <n v="2"/>
    <n v="8"/>
    <x v="0"/>
  </r>
  <r>
    <s v="Economic"/>
    <s v="Agriculture"/>
    <s v="Rain Induced Landslide"/>
    <n v="4"/>
    <s v="Moderate"/>
    <x v="1"/>
    <x v="13"/>
    <n v="300"/>
    <n v="690.81399999999996"/>
    <x v="0"/>
    <n v="68619.327731092431"/>
    <n v="18.449200000000001"/>
    <n v="3.2696200000000002"/>
    <n v="1"/>
    <m/>
    <n v="300"/>
    <m/>
    <n v="3.7815126050420166E-2"/>
    <n v="5"/>
    <n v="0.44999999999999996"/>
    <n v="4"/>
    <n v="0.10335633035809928"/>
    <n v="2"/>
    <n v="0.18319258150529666"/>
    <n v="3"/>
    <n v="2.8"/>
    <m/>
    <n v="1.9"/>
    <s v="MEDIUM LOW"/>
    <s v="Rehab seeds from Department of Agriculture, PCIC, SURE Loan, Sure AID Loan"/>
    <n v="3"/>
    <s v="IEC on Climate Smart Agriculture, research study on flood reselient variety, Organic Agriculture Technology"/>
    <n v="3"/>
    <s v="hand tractor, rice mills, MPDPs, manu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333333333333333"/>
    <s v="LOW"/>
    <n v="4"/>
    <n v="16"/>
    <x v="1"/>
  </r>
  <r>
    <s v="Economic"/>
    <s v="Agriculture"/>
    <s v="Rain Induced Landslide"/>
    <n v="4"/>
    <s v="Slight"/>
    <x v="1"/>
    <x v="14"/>
    <n v="510"/>
    <n v="463.71879999999999"/>
    <x v="0"/>
    <n v="62694.840294840295"/>
    <n v="134.47399999999999"/>
    <n v="34.429099999999998"/>
    <n v="3"/>
    <m/>
    <n v="510"/>
    <m/>
    <n v="0"/>
    <n v="5"/>
    <n v="0.44999999999999996"/>
    <n v="4"/>
    <n v="0.13165306215749717"/>
    <n v="2"/>
    <n v="0.15771799633743552"/>
    <n v="3"/>
    <n v="2.8"/>
    <m/>
    <n v="2.9"/>
    <s v="MEDIUM"/>
    <s v="Rehab seeds from Department of Agriculture, PCIC, SURE Loan, Sure AID Loan"/>
    <n v="3"/>
    <s v="IEC on Climate Smart Agriculture, research study on flood reselient variety"/>
    <n v="3"/>
    <s v="hand tractor, rice mills,  MPDPs, 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6666666666666667"/>
    <s v="LOW"/>
    <n v="3"/>
    <n v="12"/>
    <x v="0"/>
  </r>
  <r>
    <s v="Economic"/>
    <s v="Agriculture"/>
    <s v="Rain Induced Landslide"/>
    <n v="4"/>
    <s v="Slight"/>
    <x v="1"/>
    <x v="15"/>
    <n v="200"/>
    <n v="924.40899999999988"/>
    <x v="0"/>
    <n v="52838.709677419356"/>
    <n v="64.989900000000006"/>
    <n v="9.8404699999999998"/>
    <n v="1"/>
    <m/>
    <n v="200"/>
    <m/>
    <n v="0"/>
    <n v="5"/>
    <n v="0.44999999999999996"/>
    <n v="4"/>
    <n v="6.0362891317587784E-2"/>
    <n v="2"/>
    <n v="0.28555974682202362"/>
    <n v="3"/>
    <n v="2.8"/>
    <m/>
    <n v="1.9"/>
    <s v="MEDIUM LOW"/>
    <s v="Rehab seeds from Department of Agriculture, PCIC, SURE Loan, Sure AID Loan"/>
    <n v="3"/>
    <s v="IEC on Climate Smart Agriculture, research study on flood reselient variety"/>
    <n v="3"/>
    <s v="four drive tractor, hand tractor, rice mills, corn mills, MPDPs, mechanical dryers, manual thresher, mechanical threshers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333333333333333"/>
    <s v="LOW"/>
    <n v="3"/>
    <n v="12"/>
    <x v="0"/>
  </r>
  <r>
    <s v="Economic"/>
    <s v="Agriculture"/>
    <s v="Rain Induced Landslide"/>
    <n v="4"/>
    <s v="Slight"/>
    <x v="0"/>
    <x v="16"/>
    <n v="380"/>
    <n v="315.459"/>
    <x v="2"/>
    <n v="84960"/>
    <n v="176.708"/>
    <n v="56.016100000000002"/>
    <n v="4"/>
    <m/>
    <n v="380"/>
    <m/>
    <n v="0"/>
    <n v="5"/>
    <n v="0.44999999999999996"/>
    <n v="4"/>
    <n v="0.19019904329881221"/>
    <n v="3"/>
    <n v="0"/>
    <n v="0"/>
    <n v="2.4"/>
    <m/>
    <n v="3.2"/>
    <s v="MEDIUM HIGH"/>
    <s v="PCIC"/>
    <n v="4"/>
    <s v="IEC on Climate Smart Agriculture,"/>
    <m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2000000000000002"/>
    <s v="MEDIUM LOW"/>
    <n v="1"/>
    <n v="4"/>
    <x v="2"/>
  </r>
  <r>
    <s v="Economic"/>
    <s v="Agriculture"/>
    <s v="Rain Induced Landslide"/>
    <n v="4"/>
    <s v="Slight"/>
    <x v="0"/>
    <x v="17"/>
    <n v="80"/>
    <n v="151.44800000000001"/>
    <x v="1"/>
    <n v="8092.3076923076924"/>
    <n v="86.507400000000004"/>
    <n v="57.120199999999997"/>
    <n v="4"/>
    <m/>
    <n v="80"/>
    <m/>
    <n v="0.23076923076923075"/>
    <n v="3"/>
    <n v="0.44999999999999996"/>
    <n v="4"/>
    <n v="7.7254239078759696E-2"/>
    <n v="2"/>
    <n v="1"/>
    <n v="5"/>
    <n v="2.8"/>
    <m/>
    <n v="3.4"/>
    <s v="MEDIUM HIGH"/>
    <s v="PCIC"/>
    <n v="4"/>
    <s v="IEC, Organic Agriculture Technology"/>
    <n v="2"/>
    <s v="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1"/>
    <n v="4"/>
    <x v="2"/>
  </r>
  <r>
    <s v="Economic"/>
    <s v="Agriculture"/>
    <s v="Rain Induced Landslide"/>
    <n v="4"/>
    <s v="Slight"/>
    <x v="1"/>
    <x v="18"/>
    <n v="85"/>
    <n v="375.685"/>
    <x v="0"/>
    <n v="49539.633844631382"/>
    <n v="238.20500000000001"/>
    <n v="78.289400000000001"/>
    <n v="5"/>
    <m/>
    <n v="85"/>
    <m/>
    <n v="4.4532409698169226E-2"/>
    <n v="5"/>
    <n v="0.44999999999999996"/>
    <n v="4"/>
    <n v="0.16138520302913342"/>
    <n v="3"/>
    <n v="0.19011405832013523"/>
    <n v="3"/>
    <n v="3"/>
    <m/>
    <n v="4"/>
    <s v="MEDIUM HIGH"/>
    <s v="Rehab seeds from Department of Agriculture, PCIC, SURE Loan, Sure AID Loan"/>
    <n v="3"/>
    <s v="IEC on Climate Smart Agriculture, research study on flood reselient variety"/>
    <n v="3"/>
    <s v="floating tiller, corn mills, MPDPs, mechanical dryers,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2"/>
    <n v="8"/>
    <x v="0"/>
  </r>
  <r>
    <s v="Economic"/>
    <s v="Agriculture"/>
    <s v="Rain Induced Landslide"/>
    <n v="4"/>
    <s v="Slight"/>
    <x v="0"/>
    <x v="19"/>
    <n v="400"/>
    <n v="1995.4369999999999"/>
    <x v="2"/>
    <n v="17222.857142857141"/>
    <n v="890.96699999999998"/>
    <n v="52.906199999999998"/>
    <n v="4"/>
    <m/>
    <n v="400"/>
    <m/>
    <n v="4.2857142857142858E-2"/>
    <n v="5"/>
    <n v="0.44999999999999996"/>
    <n v="4"/>
    <n v="3.1572031590072755E-2"/>
    <n v="1"/>
    <n v="0.15604952699584101"/>
    <n v="3"/>
    <n v="2.6"/>
    <m/>
    <n v="3.3"/>
    <s v="MEDIUM HIGH"/>
    <s v="PCIC"/>
    <n v="4"/>
    <s v="IEC, research study on salinity reselient variety"/>
    <n v="4"/>
    <s v="hand tractor, rice mills, corn mills, MPDP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98999999999999988"/>
    <s v="LOW"/>
    <n v="2"/>
    <n v="8"/>
    <x v="0"/>
  </r>
  <r>
    <s v="Economic"/>
    <s v="Agriculture"/>
    <s v="Rain Induced Landslide"/>
    <n v="4"/>
    <s v="Severe"/>
    <x v="1"/>
    <x v="20"/>
    <n v="260"/>
    <n v="696.03599999999994"/>
    <x v="0"/>
    <n v="125375.06883604507"/>
    <n v="79.015000000000001"/>
    <n v="37.780700000000003"/>
    <n v="3"/>
    <m/>
    <n v="260"/>
    <m/>
    <n v="1.1264080100125156E-2"/>
    <n v="5"/>
    <n v="0.44999999999999996"/>
    <n v="4"/>
    <n v="0.34437873903073979"/>
    <n v="4"/>
    <n v="1.6362999249582065E-4"/>
    <n v="0"/>
    <n v="2.6"/>
    <m/>
    <n v="2.8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2"/>
    <n v="8"/>
    <x v="0"/>
  </r>
  <r>
    <s v="Economic"/>
    <s v="Agriculture"/>
    <s v="Rain Induced Landslide"/>
    <n v="4"/>
    <s v="Severe"/>
    <x v="1"/>
    <x v="21"/>
    <n v="241"/>
    <n v="390.36799999999999"/>
    <x v="0"/>
    <n v="121664.90428441203"/>
    <n v="34.002699999999997"/>
    <n v="11.714700000000001"/>
    <n v="1"/>
    <m/>
    <n v="241"/>
    <m/>
    <n v="0"/>
    <n v="5"/>
    <n v="0.44999999999999996"/>
    <n v="4"/>
    <n v="0.42152532994507741"/>
    <n v="4"/>
    <n v="2.5616853840478727E-3"/>
    <n v="0"/>
    <n v="2.6"/>
    <m/>
    <n v="1.8"/>
    <s v="MEDIUM LOW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"/>
    <s v="LOW"/>
    <n v="4"/>
    <n v="16"/>
    <x v="1"/>
  </r>
  <r>
    <s v="Economic"/>
    <s v="Agriculture"/>
    <s v="Rain Induced Landslide"/>
    <n v="4"/>
    <s v="Slight"/>
    <x v="1"/>
    <x v="22"/>
    <n v="700"/>
    <n v="1513.2539999999999"/>
    <x v="0"/>
    <n v="116150.62577362123"/>
    <n v="322.18700000000001"/>
    <n v="36.996099999999998"/>
    <n v="3"/>
    <m/>
    <n v="700"/>
    <m/>
    <n v="6.188969880346582E-3"/>
    <n v="5"/>
    <n v="0.44999999999999996"/>
    <n v="4"/>
    <n v="0.28829264617836797"/>
    <n v="3"/>
    <n v="0.42450639482862756"/>
    <n v="4"/>
    <n v="3.2"/>
    <m/>
    <n v="3.1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333333333333334"/>
    <s v="MEDIUM LOW"/>
    <n v="3"/>
    <n v="12"/>
    <x v="0"/>
  </r>
  <r>
    <s v="Economic"/>
    <s v="Agriculture"/>
    <s v="Rain Induced Landslide"/>
    <n v="4"/>
    <s v="Slight"/>
    <x v="0"/>
    <x v="23"/>
    <n v="750"/>
    <n v="786.22"/>
    <x v="0"/>
    <n v="10345.234933515863"/>
    <n v="385.76100000000002"/>
    <n v="60.866300000000003"/>
    <n v="4"/>
    <m/>
    <n v="750"/>
    <m/>
    <n v="0"/>
    <n v="5"/>
    <n v="0.44999999999999996"/>
    <n v="4"/>
    <n v="9.1088473964030414E-2"/>
    <n v="2"/>
    <n v="0.19388466332578669"/>
    <n v="3"/>
    <n v="2.8"/>
    <m/>
    <n v="3.4"/>
    <s v="MEDIUM HIGH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3"/>
    <n v="12"/>
    <x v="0"/>
  </r>
  <r>
    <s v="Economic"/>
    <s v="Agriculture"/>
    <s v="Rain Induced Landslide"/>
    <n v="4"/>
    <s v="Slight"/>
    <x v="0"/>
    <x v="24"/>
    <n v="120"/>
    <n v="197.53700000000001"/>
    <x v="2"/>
    <n v="70.333333333333329"/>
    <n v="171.74199999999999"/>
    <n v="86.941699999999997"/>
    <n v="5"/>
    <m/>
    <n v="120"/>
    <m/>
    <n v="0"/>
    <n v="5"/>
    <n v="0.55000000000000004"/>
    <n v="5"/>
    <n v="0.54673301710565614"/>
    <n v="5"/>
    <n v="0"/>
    <n v="0"/>
    <n v="3"/>
    <m/>
    <n v="4"/>
    <s v="MEDIUM HIGH"/>
    <s v="PCIC"/>
    <n v="4"/>
    <s v="IEC, research study on salinity reselient variety"/>
    <n v="4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2"/>
    <s v="MEDIUM LOW"/>
    <n v="1"/>
    <n v="4"/>
    <x v="2"/>
  </r>
  <r>
    <s v="Economic"/>
    <s v="Agriculture"/>
    <s v="Rain Induced Landslide"/>
    <n v="4"/>
    <s v="Slight"/>
    <x v="1"/>
    <x v="25"/>
    <n v="320"/>
    <n v="1964.8580000000002"/>
    <x v="0"/>
    <n v="25855.555555555551"/>
    <n v="412.12"/>
    <n v="30.393699999999999"/>
    <n v="3"/>
    <m/>
    <n v="320"/>
    <m/>
    <n v="2.7777777777777776E-2"/>
    <n v="5"/>
    <n v="0.55000000000000004"/>
    <n v="5"/>
    <n v="4.9469223730162687E-2"/>
    <n v="1"/>
    <n v="0.30990432896423048"/>
    <m/>
    <n v="2.2000000000000002"/>
    <m/>
    <n v="2.6"/>
    <s v="MEDIUM"/>
    <s v="Rehab seeds from Department of Agriculture, PCIC, SURE Loan, Sure AID Loan"/>
    <n v="3"/>
    <s v="IEC on Climate Smart Agriculture, research study on flood reselient variety_x000a_"/>
    <n v="3"/>
    <s v="4 wheel drive tra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666666666666667"/>
    <s v="LOW"/>
    <n v="4"/>
    <n v="16"/>
    <x v="1"/>
  </r>
  <r>
    <s v="Economic"/>
    <s v="Agriculture"/>
    <s v="Rain Induced Landslide"/>
    <n v="4"/>
    <s v="Slight"/>
    <x v="0"/>
    <x v="26"/>
    <n v="452"/>
    <n v="174.066"/>
    <x v="2"/>
    <n v="33954.545454545456"/>
    <n v="53.228499999999997"/>
    <n v="30.579499999999999"/>
    <n v="3"/>
    <m/>
    <n v="452"/>
    <m/>
    <n v="0"/>
    <n v="5"/>
    <n v="0.55000000000000004"/>
    <n v="5"/>
    <n v="0.75833304608596741"/>
    <n v="5"/>
    <n v="0"/>
    <n v="0"/>
    <n v="3"/>
    <m/>
    <n v="3"/>
    <s v="MEDIUM"/>
    <s v="PCIC"/>
    <n v="4"/>
    <s v="IEC, research study on salinity reselient variety"/>
    <n v="4"/>
    <s v=" rice mills, corn mills, MPDPs, mechanical dry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89999999999999991"/>
    <s v="LOW"/>
    <n v="3"/>
    <n v="12"/>
    <x v="0"/>
  </r>
  <r>
    <s v="Economic"/>
    <s v="Agriculture"/>
    <s v="Rain Induced Landslide"/>
    <n v="4"/>
    <s v="Slight"/>
    <x v="0"/>
    <x v="27"/>
    <n v="170"/>
    <n v="133.42339999999999"/>
    <x v="3"/>
    <n v="4873.333333333333"/>
    <n v="37.905999999999999"/>
    <n v="46.179900000000004"/>
    <n v="3"/>
    <m/>
    <n v="170"/>
    <m/>
    <n v="0"/>
    <n v="5"/>
    <n v="0.55000000000000004"/>
    <n v="5"/>
    <n v="0.80945321435370421"/>
    <n v="5"/>
    <n v="0.38479082379852414"/>
    <n v="4"/>
    <n v="3.8"/>
    <m/>
    <n v="3.4"/>
    <s v="MEDIUM HIGH"/>
    <s v="PCIC"/>
    <n v="4"/>
    <s v="IEC, research study on salinity reselient variety"/>
    <n v="4"/>
    <s v="hand tractor, rice mills, , MPDPs,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02"/>
    <s v="MEDIUM LOW"/>
    <n v="3"/>
    <n v="12"/>
    <x v="0"/>
  </r>
  <r>
    <s v="Economic"/>
    <s v="Agriculture"/>
    <s v="Rain Induced Landslide"/>
    <n v="4"/>
    <s v="Severe"/>
    <x v="1"/>
    <x v="28"/>
    <n v="200"/>
    <n v="230.672"/>
    <x v="2"/>
    <n v="7200"/>
    <n v="2.3109600000000001E-2"/>
    <n v="1.1797200000000001E-2"/>
    <n v="1"/>
    <m/>
    <n v="200"/>
    <m/>
    <n v="0"/>
    <n v="5"/>
    <n v="0.4"/>
    <n v="4"/>
    <n v="1.30054796420892E-2"/>
    <n v="1"/>
    <n v="0.15078119581050148"/>
    <n v="2"/>
    <n v="2.4"/>
    <m/>
    <n v="1.7"/>
    <s v="MEDIUM LOW"/>
    <s v="PCIC"/>
    <n v="4"/>
    <s v="IEC, research study on salinity reselient variety"/>
    <n v="4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51"/>
    <s v="LOW"/>
    <n v="4"/>
    <n v="16"/>
    <x v="1"/>
  </r>
  <r>
    <s v="Economic"/>
    <s v="Agriculture"/>
    <s v="Rain Induced Landslide"/>
    <n v="4"/>
    <s v="Slight"/>
    <x v="0"/>
    <x v="29"/>
    <n v="195"/>
    <n v="529.99099999999999"/>
    <x v="4"/>
    <n v="3105.7108140947753"/>
    <n v="262.68599999999998"/>
    <n v="49.5642"/>
    <n v="3"/>
    <m/>
    <n v="195"/>
    <m/>
    <n v="0"/>
    <n v="5"/>
    <n v="0.55000000000000004"/>
    <n v="5"/>
    <n v="0.1132094695947667"/>
    <n v="2"/>
    <n v="0"/>
    <n v="0"/>
    <n v="2.4"/>
    <m/>
    <n v="2.7"/>
    <s v="MEDIUM"/>
    <s v="PCIC"/>
    <n v="4"/>
    <s v="IEC on Climate Smart Agriculture, Organic Agriculture Technology"/>
    <m/>
    <s v="hand tractor, 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0125000000000002"/>
    <s v="MEDIUM LOW"/>
    <n v="1"/>
    <n v="4"/>
    <x v="2"/>
  </r>
  <r>
    <s v="Economic"/>
    <s v="Agriculture"/>
    <s v="Rain Induced Landslide"/>
    <n v="4"/>
    <s v="Slight"/>
    <x v="1"/>
    <x v="30"/>
    <n v="140"/>
    <n v="219.98"/>
    <x v="5"/>
    <n v="1580.4878048780492"/>
    <n v="119.821"/>
    <n v="54.469000000000001"/>
    <n v="4"/>
    <m/>
    <n v="140"/>
    <m/>
    <n v="0.10975609756097562"/>
    <n v="4"/>
    <n v="0.55000000000000004"/>
    <n v="5"/>
    <n v="0.11182834803163924"/>
    <n v="2"/>
    <n v="0"/>
    <n v="0"/>
    <n v="2.2000000000000002"/>
    <m/>
    <n v="3.1"/>
    <s v="MEDIUM HIGH"/>
    <s v="PCIC"/>
    <n v="4"/>
    <s v="IEC, Organic Agriculture Technology_x000a_"/>
    <n v="2"/>
    <s v="MPDP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333333333333334"/>
    <s v="MEDIUM LOW"/>
    <n v="3"/>
    <n v="12"/>
    <x v="0"/>
  </r>
  <r>
    <s v="Economic"/>
    <s v="Agriculture"/>
    <s v="Rain Induced Landslide"/>
    <n v="4"/>
    <s v="Slight"/>
    <x v="1"/>
    <x v="31"/>
    <n v="380"/>
    <n v="771.8309999999999"/>
    <x v="0"/>
    <n v="172879.70479704798"/>
    <n v="179.31700000000001"/>
    <n v="41.755000000000003"/>
    <n v="4"/>
    <m/>
    <n v="380"/>
    <m/>
    <n v="1.6605166051660517E-2"/>
    <n v="5"/>
    <n v="0.55000000000000004"/>
    <n v="5"/>
    <n v="0.21066787936737449"/>
    <n v="3"/>
    <n v="0.44359581307306911"/>
    <n v="4"/>
    <n v="3.4"/>
    <m/>
    <n v="3.7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ractor, hand tractor, rice mills, corn mills, MPDPs, mechanical dryer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3"/>
    <n v="12"/>
    <x v="0"/>
  </r>
  <r>
    <s v="Economic"/>
    <s v="Agriculture"/>
    <s v="Rain Induced Landslide"/>
    <n v="4"/>
    <s v="Severe"/>
    <x v="0"/>
    <x v="32"/>
    <n v="230"/>
    <n v="846.2"/>
    <x v="0"/>
    <n v="75995.775591159632"/>
    <n v="194.983"/>
    <n v="31.8277"/>
    <n v="3"/>
    <m/>
    <n v="230"/>
    <m/>
    <n v="2.318273144093555E-2"/>
    <n v="5"/>
    <n v="0.5"/>
    <n v="5"/>
    <n v="0.13763412904750649"/>
    <n v="2"/>
    <n v="0.27603285275348616"/>
    <n v="3"/>
    <n v="3"/>
    <m/>
    <n v="3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4"/>
    <n v="16"/>
    <x v="1"/>
  </r>
  <r>
    <s v="Economic"/>
    <s v="Agriculture"/>
    <s v="Rain Induced Landslide"/>
    <n v="4"/>
    <s v="Slight"/>
    <x v="0"/>
    <x v="33"/>
    <n v="180"/>
    <n v="187.75959999999998"/>
    <x v="0"/>
    <n v="85155.319148936163"/>
    <n v="80.412700000000001"/>
    <n v="69.094899999999996"/>
    <n v="4"/>
    <m/>
    <n v="180"/>
    <m/>
    <n v="4.7872340425531922E-2"/>
    <n v="5"/>
    <n v="0.55000000000000004"/>
    <n v="5"/>
    <n v="0.30038410818940819"/>
    <n v="3"/>
    <n v="0.3801648490942674"/>
    <n v="4"/>
    <n v="3.4"/>
    <m/>
    <n v="3.7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 MPDPs, 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2"/>
    <n v="8"/>
    <x v="0"/>
  </r>
  <r>
    <s v="Economic"/>
    <s v="Agriculture"/>
    <s v="Rain Induced Landslide"/>
    <n v="4"/>
    <s v="Slight"/>
    <x v="0"/>
    <x v="34"/>
    <n v="250"/>
    <n v="344.68689999999998"/>
    <x v="0"/>
    <n v="31328.571428571428"/>
    <n v="139.72200000000001"/>
    <n v="56.733400000000003"/>
    <n v="4"/>
    <m/>
    <n v="250"/>
    <m/>
    <n v="0.10714285714285714"/>
    <n v="4"/>
    <n v="0.55000000000000004"/>
    <n v="5"/>
    <n v="7.3109828078757849E-2"/>
    <n v="2"/>
    <n v="0.28550229208014583"/>
    <n v="3"/>
    <n v="2.8"/>
    <m/>
    <n v="3.4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loating tiller, hand tractor, coffee mills,rice mills, corn mills, MPDPs, mechanical dryers, 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3"/>
    <n v="12"/>
    <x v="0"/>
  </r>
  <r>
    <s v="Economic"/>
    <s v="Agriculture"/>
    <s v="Rain Induced Landslide"/>
    <n v="4"/>
    <s v="Slight"/>
    <x v="1"/>
    <x v="35"/>
    <n v="30"/>
    <n v="1199.1599999999999"/>
    <x v="0"/>
    <n v="130392.43027888447"/>
    <n v="149.845"/>
    <n v="25.078800000000001"/>
    <n v="3"/>
    <m/>
    <n v="30"/>
    <m/>
    <n v="5.9760956175298804E-3"/>
    <n v="5"/>
    <n v="0.55000000000000004"/>
    <n v="5"/>
    <n v="0.37676373461423002"/>
    <n v="4"/>
    <n v="0.50173704926782092"/>
    <n v="5"/>
    <n v="3.8"/>
    <m/>
    <n v="3.4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loating tiller, hand tractor, rice mills, MPDPs, mechanical dryers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3"/>
    <n v="12"/>
    <x v="0"/>
  </r>
  <r>
    <s v="Economic"/>
    <s v="Agriculture"/>
    <s v="Rain Induced Landslide"/>
    <n v="4"/>
    <s v="Slight"/>
    <x v="0"/>
    <x v="36"/>
    <n v="300"/>
    <n v="93.6173"/>
    <x v="2"/>
    <n v="180000"/>
    <n v="46.516199999999998"/>
    <n v="49.687600000000003"/>
    <n v="4"/>
    <m/>
    <n v="300"/>
    <m/>
    <n v="0"/>
    <n v="5"/>
    <n v="0.55000000000000004"/>
    <n v="5"/>
    <n v="0.128181436550723"/>
    <n v="2"/>
    <n v="0"/>
    <n v="0"/>
    <n v="2.4"/>
    <m/>
    <n v="3.2"/>
    <s v="MEDIUM HIGH"/>
    <s v="PCIC"/>
    <n v="4"/>
    <s v="IEC on Climate Smart Agriculture, Organic Agriculture Technology"/>
    <m/>
    <s v="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2000000000000002"/>
    <s v="MEDIUM LOW"/>
    <n v="2"/>
    <n v="8"/>
    <x v="0"/>
  </r>
  <r>
    <s v="Economic"/>
    <s v="Agriculture"/>
    <s v="Rain Induced Landslide"/>
    <n v="4"/>
    <s v="Slight"/>
    <x v="1"/>
    <x v="37"/>
    <n v="485"/>
    <n v="783.81659999999999"/>
    <x v="0"/>
    <n v="153130.3448275862"/>
    <n v="84.392899999999997"/>
    <n v="11.3878"/>
    <n v="1"/>
    <m/>
    <n v="485"/>
    <m/>
    <n v="0"/>
    <n v="5"/>
    <n v="0.55000000000000004"/>
    <n v="5"/>
    <n v="8.8796282191522857E-2"/>
    <n v="2"/>
    <n v="5.4524999853282005E-2"/>
    <n v="2"/>
    <n v="2.8"/>
    <m/>
    <n v="1.9"/>
    <s v="MEDIUM LOW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 MPDPs, 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333333333333333"/>
    <s v="LOW"/>
    <n v="4"/>
    <n v="16"/>
    <x v="1"/>
  </r>
  <r>
    <s v="Economic"/>
    <s v="Agriculture"/>
    <s v="Rain Induced Landslide"/>
    <n v="4"/>
    <s v="Slight"/>
    <x v="1"/>
    <x v="38"/>
    <n v="455"/>
    <n v="978.0809999999999"/>
    <x v="0"/>
    <n v="160170.65606361828"/>
    <n v="22.388100000000001"/>
    <n v="12.0237"/>
    <n v="1"/>
    <m/>
    <n v="455"/>
    <m/>
    <n v="8.9463220675944331E-3"/>
    <n v="5"/>
    <n v="0.55000000000000004"/>
    <n v="5"/>
    <n v="0.30856340119069897"/>
    <n v="3"/>
    <n v="0.80962824142376755"/>
    <n v="5"/>
    <n v="3.6"/>
    <m/>
    <n v="2.2999999999999998"/>
    <s v="MEDIUM"/>
    <s v="Rehab seeds from Department of Agriculture, PCIC, SURE Loan, Sure AID Loan"/>
    <n v="3"/>
    <s v="IEC on Climate Smart Agriculture, research study on flood reselient variety, Organic Agriculture Technology"/>
    <n v="3"/>
    <s v="hand tractor, rice mills,  MPDPs,  manual thresher, mechanical dry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6666666666666661"/>
    <s v="LOW"/>
    <n v="2"/>
    <n v="8"/>
    <x v="0"/>
  </r>
  <r>
    <s v="Economic"/>
    <s v="Agriculture"/>
    <s v="Rain Induced Landslide"/>
    <n v="4"/>
    <s v="Slight"/>
    <x v="1"/>
    <x v="39"/>
    <n v="150"/>
    <n v="582.13940000000002"/>
    <x v="0"/>
    <n v="49673.43018369552"/>
    <n v="108.648"/>
    <n v="20.428899999999999"/>
    <n v="2"/>
    <m/>
    <n v="150"/>
    <m/>
    <n v="5.4028094609196768E-2"/>
    <n v="4"/>
    <n v="0.55000000000000004"/>
    <n v="5"/>
    <n v="8.5845417781376762E-2"/>
    <n v="2"/>
    <n v="8.6412979434135534E-2"/>
    <n v="2"/>
    <n v="2.6"/>
    <m/>
    <n v="2.2999999999999998"/>
    <s v="MEDIUM"/>
    <s v="Rehab seeds from Department of Agriculture, PCIC, SURE Loan, Sure AID Loan"/>
    <n v="3"/>
    <s v="IEC on Climate Smart Agriculture, research study on flood reselient variety, Organic Agriculture Technology"/>
    <n v="3"/>
    <s v="hand tractor, rice mills,  MPDPs,  manual thresher, mechanical dry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6666666666666661"/>
    <s v="LOW"/>
    <n v="4"/>
    <n v="16"/>
    <x v="1"/>
  </r>
  <r>
    <s v="Economic"/>
    <s v="Agriculture"/>
    <s v="Rain Induced Landslide"/>
    <n v="4"/>
    <s v="Slight"/>
    <x v="0"/>
    <x v="40"/>
    <n v="195"/>
    <n v="312.33689999999996"/>
    <x v="2"/>
    <n v="17072.877896506183"/>
    <n v="103.01300000000001"/>
    <n v="36.8506"/>
    <n v="3"/>
    <m/>
    <n v="195"/>
    <m/>
    <n v="0"/>
    <n v="5"/>
    <n v="0.55000000000000004"/>
    <n v="5"/>
    <n v="0.16000030736041759"/>
    <n v="3"/>
    <n v="0.10499848080710285"/>
    <n v="2"/>
    <n v="3"/>
    <m/>
    <n v="3"/>
    <s v="MEDIUM"/>
    <s v="PCIC"/>
    <n v="4"/>
    <s v="IEC on Climate Smart Agriculture, Organic Agriculture Technology"/>
    <m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125"/>
    <s v="MEDIUM LOW"/>
    <n v="3"/>
    <n v="12"/>
    <x v="0"/>
  </r>
  <r>
    <s v="Economic"/>
    <s v="Agriculture"/>
    <s v="Rain Induced Landslide"/>
    <n v="4"/>
    <s v="Slight"/>
    <x v="0"/>
    <x v="41"/>
    <n v="509"/>
    <n v="1021.4001000000001"/>
    <x v="6"/>
    <n v="241.85357596275924"/>
    <n v="571.92700000000002"/>
    <n v="56.854399999999998"/>
    <n v="4"/>
    <m/>
    <n v="509"/>
    <m/>
    <n v="4.7608971646212438E-3"/>
    <n v="5"/>
    <n v="0.55000000000000004"/>
    <n v="5"/>
    <n v="0.55523785439222095"/>
    <n v="5"/>
    <n v="1.5126393662973012E-2"/>
    <n v="1"/>
    <n v="3.2"/>
    <m/>
    <n v="3.6"/>
    <s v="MEDIUM HIGH"/>
    <s v="PCIC"/>
    <n v="4"/>
    <s v="IEC, Organic Agriculture Technology_x000a_"/>
    <n v="2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1"/>
    <n v="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" firstHeaderRow="1" firstDataRow="1" firstDataCol="1"/>
  <pivotFields count="48"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numFmtId="165" showAll="0"/>
    <pivotField showAll="0"/>
    <pivotField numFmtId="2" showAll="0"/>
    <pivotField showAll="0"/>
    <pivotField showAll="0"/>
    <pivotField showAll="0"/>
    <pivotField showAll="0"/>
    <pivotField numFmtId="10" showAll="0"/>
    <pivotField showAll="0"/>
    <pivotField showAll="0"/>
    <pivotField showAll="0"/>
    <pivotField numFmtId="10" showAll="0"/>
    <pivotField numFmtId="2" showAll="0"/>
    <pivotField numFmtId="10" showAll="0"/>
    <pivotField showAll="0"/>
    <pivotField numFmtId="2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numFmtId="164" showAll="0"/>
    <pivotField showAll="0"/>
    <pivotField numFmtId="2" showAll="0"/>
    <pivotField dataField="1" numFmtId="164" showAll="0"/>
    <pivotField axis="axisRow" showAll="0">
      <items count="4">
        <item x="1"/>
        <item x="2"/>
        <item x="0"/>
        <item t="default"/>
      </items>
    </pivotField>
  </pivotFields>
  <rowFields count="2">
    <field x="5"/>
    <field x="47"/>
  </rowFields>
  <rowItems count="8">
    <i>
      <x/>
    </i>
    <i r="1">
      <x/>
    </i>
    <i r="1">
      <x v="2"/>
    </i>
    <i>
      <x v="1"/>
    </i>
    <i r="1">
      <x/>
    </i>
    <i r="1">
      <x v="1"/>
    </i>
    <i r="1">
      <x v="2"/>
    </i>
    <i t="grand">
      <x/>
    </i>
  </rowItems>
  <colItems count="1">
    <i/>
  </colItems>
  <dataFields count="1">
    <dataField name="Average of Risk Score" fld="46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76"/>
  <sheetViews>
    <sheetView topLeftCell="AF45" zoomScale="80" zoomScaleNormal="80" workbookViewId="0">
      <selection activeCell="AU6" sqref="AU6:AU47"/>
    </sheetView>
  </sheetViews>
  <sheetFormatPr defaultColWidth="9.140625" defaultRowHeight="14.25"/>
  <cols>
    <col min="1" max="1" width="15" style="2" customWidth="1"/>
    <col min="2" max="2" width="7.7109375" style="2" bestFit="1" customWidth="1"/>
    <col min="3" max="3" width="10.7109375" style="2" bestFit="1" customWidth="1"/>
    <col min="4" max="4" width="8.28515625" style="2" bestFit="1" customWidth="1"/>
    <col min="5" max="5" width="10.7109375" style="2" bestFit="1" customWidth="1"/>
    <col min="6" max="6" width="16" style="2" bestFit="1" customWidth="1"/>
    <col min="7" max="7" width="9.7109375" style="2" customWidth="1"/>
    <col min="8" max="8" width="10" style="2" customWidth="1"/>
    <col min="9" max="9" width="10.140625" style="2" customWidth="1"/>
    <col min="10" max="10" width="14.7109375" style="2" customWidth="1"/>
    <col min="11" max="11" width="12" style="2" customWidth="1"/>
    <col min="12" max="12" width="12.7109375" style="4" customWidth="1"/>
    <col min="13" max="13" width="9.42578125" style="2" customWidth="1"/>
    <col min="14" max="14" width="10.7109375" style="2" customWidth="1"/>
    <col min="15" max="15" width="6.7109375" style="2" customWidth="1"/>
    <col min="16" max="16" width="8.28515625" style="2" customWidth="1"/>
    <col min="17" max="17" width="8.7109375" style="3" customWidth="1"/>
    <col min="18" max="18" width="8.28515625" style="3" customWidth="1"/>
    <col min="19" max="19" width="9.7109375" style="4" customWidth="1"/>
    <col min="20" max="20" width="8.28515625" style="4" customWidth="1"/>
    <col min="21" max="21" width="12" style="4" customWidth="1"/>
    <col min="22" max="22" width="8.28515625" style="4" customWidth="1"/>
    <col min="23" max="23" width="12.7109375" style="4" customWidth="1"/>
    <col min="24" max="24" width="8.28515625" style="2" customWidth="1"/>
    <col min="25" max="25" width="12.7109375" style="2" customWidth="1"/>
    <col min="26" max="26" width="14.28515625" style="2" customWidth="1"/>
    <col min="27" max="27" width="7.42578125" style="2" customWidth="1"/>
    <col min="28" max="28" width="13.7109375" style="2" customWidth="1"/>
    <col min="29" max="29" width="27.7109375" style="2" customWidth="1"/>
    <col min="30" max="30" width="11.140625" style="2" customWidth="1"/>
    <col min="31" max="31" width="26.28515625" style="2" customWidth="1"/>
    <col min="32" max="32" width="11.140625" style="2" customWidth="1"/>
    <col min="33" max="33" width="16.140625" style="2" customWidth="1"/>
    <col min="34" max="34" width="11.140625" style="2" customWidth="1"/>
    <col min="35" max="35" width="17.42578125" style="2" customWidth="1"/>
    <col min="36" max="36" width="11.140625" style="2" customWidth="1"/>
    <col min="37" max="37" width="12.28515625" style="2" customWidth="1"/>
    <col min="38" max="38" width="10.7109375" style="2" customWidth="1"/>
    <col min="39" max="39" width="13" style="2" customWidth="1"/>
    <col min="40" max="40" width="10.7109375" style="2" customWidth="1"/>
    <col min="41" max="41" width="9.7109375" style="2" customWidth="1"/>
    <col min="42" max="42" width="15.28515625" style="2" customWidth="1"/>
    <col min="43" max="43" width="12.7109375" style="2" customWidth="1"/>
    <col min="44" max="44" width="15.7109375" style="2" customWidth="1"/>
    <col min="45" max="45" width="13.7109375" style="2" customWidth="1"/>
    <col min="46" max="46" width="10.28515625" style="5" bestFit="1" customWidth="1"/>
    <col min="47" max="47" width="21.28515625" style="2" customWidth="1"/>
    <col min="48" max="16384" width="9.140625" style="2"/>
  </cols>
  <sheetData>
    <row r="1" spans="1:47" ht="15">
      <c r="A1" s="1" t="s">
        <v>0</v>
      </c>
    </row>
    <row r="2" spans="1:47" ht="15.75" thickBot="1"/>
    <row r="3" spans="1:47" ht="18">
      <c r="A3" s="79" t="s">
        <v>1</v>
      </c>
      <c r="B3" s="81" t="s">
        <v>2</v>
      </c>
      <c r="C3" s="81"/>
      <c r="D3" s="81"/>
      <c r="E3" s="82" t="s">
        <v>3</v>
      </c>
      <c r="F3" s="82"/>
      <c r="G3" s="82"/>
      <c r="H3" s="82"/>
      <c r="I3" s="82"/>
      <c r="J3" s="82"/>
      <c r="K3" s="82"/>
      <c r="L3" s="82"/>
      <c r="M3" s="82"/>
      <c r="N3" s="83" t="s">
        <v>4</v>
      </c>
      <c r="O3" s="85" t="s">
        <v>5</v>
      </c>
      <c r="P3" s="85"/>
      <c r="Q3" s="85"/>
      <c r="R3" s="85"/>
      <c r="S3" s="85"/>
      <c r="T3" s="85"/>
      <c r="U3" s="85"/>
      <c r="V3" s="85"/>
      <c r="W3" s="85"/>
      <c r="X3" s="85"/>
      <c r="Y3" s="85"/>
      <c r="Z3" s="102" t="s">
        <v>6</v>
      </c>
      <c r="AA3" s="93" t="s">
        <v>7</v>
      </c>
      <c r="AB3" s="93"/>
      <c r="AC3" s="95" t="s">
        <v>8</v>
      </c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7"/>
      <c r="AP3" s="98" t="s">
        <v>9</v>
      </c>
      <c r="AQ3" s="100" t="s">
        <v>10</v>
      </c>
      <c r="AR3" s="100" t="s">
        <v>11</v>
      </c>
      <c r="AS3" s="100" t="s">
        <v>12</v>
      </c>
      <c r="AT3" s="86" t="s">
        <v>13</v>
      </c>
      <c r="AU3" s="88" t="s">
        <v>14</v>
      </c>
    </row>
    <row r="4" spans="1:47" ht="68.650000000000006" customHeight="1">
      <c r="A4" s="80"/>
      <c r="B4" s="6" t="s">
        <v>15</v>
      </c>
      <c r="C4" s="6" t="s">
        <v>16</v>
      </c>
      <c r="D4" s="6" t="s">
        <v>17</v>
      </c>
      <c r="E4" s="7" t="s">
        <v>18</v>
      </c>
      <c r="F4" s="7" t="s">
        <v>19</v>
      </c>
      <c r="G4" s="8" t="s">
        <v>20</v>
      </c>
      <c r="H4" s="7" t="s">
        <v>21</v>
      </c>
      <c r="I4" s="7" t="s">
        <v>22</v>
      </c>
      <c r="J4" s="8" t="s">
        <v>23</v>
      </c>
      <c r="K4" s="7" t="s">
        <v>24</v>
      </c>
      <c r="L4" s="34" t="s">
        <v>25</v>
      </c>
      <c r="M4" s="7" t="s">
        <v>26</v>
      </c>
      <c r="N4" s="84"/>
      <c r="O4" s="90" t="s">
        <v>27</v>
      </c>
      <c r="P4" s="90"/>
      <c r="Q4" s="91" t="s">
        <v>28</v>
      </c>
      <c r="R4" s="91"/>
      <c r="S4" s="92" t="s">
        <v>29</v>
      </c>
      <c r="T4" s="92"/>
      <c r="U4" s="92" t="s">
        <v>30</v>
      </c>
      <c r="V4" s="92"/>
      <c r="W4" s="90" t="s">
        <v>31</v>
      </c>
      <c r="X4" s="90"/>
      <c r="Y4" s="9" t="s">
        <v>32</v>
      </c>
      <c r="Z4" s="90"/>
      <c r="AA4" s="94"/>
      <c r="AB4" s="94"/>
      <c r="AC4" s="10" t="s">
        <v>33</v>
      </c>
      <c r="AD4" s="10"/>
      <c r="AE4" s="10" t="s">
        <v>34</v>
      </c>
      <c r="AF4" s="10"/>
      <c r="AG4" s="10" t="s">
        <v>35</v>
      </c>
      <c r="AH4" s="10"/>
      <c r="AI4" s="10" t="s">
        <v>36</v>
      </c>
      <c r="AJ4" s="10"/>
      <c r="AK4" s="10" t="s">
        <v>37</v>
      </c>
      <c r="AL4" s="10"/>
      <c r="AM4" s="10" t="s">
        <v>38</v>
      </c>
      <c r="AN4" s="10"/>
      <c r="AO4" s="10" t="s">
        <v>39</v>
      </c>
      <c r="AP4" s="99"/>
      <c r="AQ4" s="101"/>
      <c r="AR4" s="101"/>
      <c r="AS4" s="101"/>
      <c r="AT4" s="87"/>
      <c r="AU4" s="89"/>
    </row>
    <row r="5" spans="1:47" ht="60.75" thickBot="1">
      <c r="A5" s="11" t="s">
        <v>40</v>
      </c>
      <c r="B5" s="12"/>
      <c r="C5" s="12" t="s">
        <v>41</v>
      </c>
      <c r="D5" s="12" t="s">
        <v>42</v>
      </c>
      <c r="E5" s="12"/>
      <c r="F5" s="12"/>
      <c r="G5" s="13" t="s">
        <v>43</v>
      </c>
      <c r="H5" s="13" t="s">
        <v>44</v>
      </c>
      <c r="I5" s="13" t="s">
        <v>45</v>
      </c>
      <c r="J5" s="13"/>
      <c r="K5" s="13" t="s">
        <v>46</v>
      </c>
      <c r="L5" s="15" t="s">
        <v>47</v>
      </c>
      <c r="M5" s="13"/>
      <c r="N5" s="13"/>
      <c r="O5" s="13" t="s">
        <v>48</v>
      </c>
      <c r="P5" s="13" t="s">
        <v>49</v>
      </c>
      <c r="Q5" s="14" t="s">
        <v>50</v>
      </c>
      <c r="R5" s="14" t="s">
        <v>49</v>
      </c>
      <c r="S5" s="15" t="s">
        <v>50</v>
      </c>
      <c r="T5" s="15" t="s">
        <v>49</v>
      </c>
      <c r="U5" s="15" t="s">
        <v>50</v>
      </c>
      <c r="V5" s="15" t="s">
        <v>49</v>
      </c>
      <c r="W5" s="15" t="s">
        <v>50</v>
      </c>
      <c r="X5" s="13" t="s">
        <v>49</v>
      </c>
      <c r="Y5" s="13" t="s">
        <v>51</v>
      </c>
      <c r="Z5" s="36"/>
      <c r="AA5" s="36" t="s">
        <v>52</v>
      </c>
      <c r="AB5" s="13" t="s">
        <v>53</v>
      </c>
      <c r="AC5" s="14" t="s">
        <v>54</v>
      </c>
      <c r="AD5" s="13" t="s">
        <v>55</v>
      </c>
      <c r="AE5" s="14" t="s">
        <v>54</v>
      </c>
      <c r="AF5" s="13" t="s">
        <v>55</v>
      </c>
      <c r="AG5" s="14" t="s">
        <v>54</v>
      </c>
      <c r="AH5" s="13" t="s">
        <v>56</v>
      </c>
      <c r="AI5" s="14" t="s">
        <v>54</v>
      </c>
      <c r="AJ5" s="13" t="s">
        <v>55</v>
      </c>
      <c r="AK5" s="13" t="s">
        <v>54</v>
      </c>
      <c r="AL5" s="13" t="s">
        <v>57</v>
      </c>
      <c r="AM5" s="13" t="s">
        <v>54</v>
      </c>
      <c r="AN5" s="13" t="s">
        <v>57</v>
      </c>
      <c r="AO5" s="13" t="s">
        <v>58</v>
      </c>
      <c r="AP5" s="13"/>
      <c r="AQ5" s="12" t="s">
        <v>59</v>
      </c>
      <c r="AR5" s="12"/>
      <c r="AS5" s="12"/>
      <c r="AT5" s="16" t="s">
        <v>60</v>
      </c>
      <c r="AU5" s="12" t="s">
        <v>61</v>
      </c>
    </row>
    <row r="6" spans="1:47" ht="150">
      <c r="A6" s="18"/>
      <c r="B6" s="33" t="s">
        <v>161</v>
      </c>
      <c r="C6" s="17">
        <v>4</v>
      </c>
      <c r="D6" s="18" t="s">
        <v>70</v>
      </c>
      <c r="E6" s="18" t="s">
        <v>71</v>
      </c>
      <c r="F6" s="17" t="s">
        <v>72</v>
      </c>
      <c r="G6" s="18">
        <v>312</v>
      </c>
      <c r="H6" s="18">
        <v>566.68600000000004</v>
      </c>
      <c r="I6" s="18" t="s">
        <v>64</v>
      </c>
      <c r="J6" s="19">
        <v>72192.857142857145</v>
      </c>
      <c r="K6" s="18">
        <v>171.56</v>
      </c>
      <c r="L6" s="35">
        <v>34.476199999999999</v>
      </c>
      <c r="M6" s="18">
        <v>3</v>
      </c>
      <c r="N6" s="18"/>
      <c r="O6" s="18">
        <v>312</v>
      </c>
      <c r="P6" s="18">
        <v>5</v>
      </c>
      <c r="Q6" s="28">
        <v>0.107142857142857</v>
      </c>
      <c r="R6" s="21">
        <v>4</v>
      </c>
      <c r="S6" s="20">
        <f>1-55%</f>
        <v>0.44999999999999996</v>
      </c>
      <c r="T6" s="21">
        <v>4</v>
      </c>
      <c r="U6" s="20">
        <v>4.4469071055222818E-2</v>
      </c>
      <c r="V6" s="22">
        <v>1</v>
      </c>
      <c r="W6" s="20">
        <v>0.12188054760484641</v>
      </c>
      <c r="X6" s="18">
        <v>2</v>
      </c>
      <c r="Y6" s="22">
        <f t="shared" ref="Y6:Y47" si="0">(P6+R6+T6+V6+X6)/5</f>
        <v>3.2</v>
      </c>
      <c r="Z6" s="18"/>
      <c r="AA6" s="23">
        <f t="shared" ref="AA6:AA47" si="1">(M6+Y6)/2</f>
        <v>3.1</v>
      </c>
      <c r="AB6" s="24" t="str">
        <f t="shared" ref="AB6:AB47" si="2">IF(AA6&lt;=1,"LOW", IF(AA6&lt;=2,"MEDIUM LOW", IF(AA6&lt;=3,"MEDIUM", IF(AA6&lt;=4,"MEDIUM HIGH", "HIGH"))))</f>
        <v>MEDIUM HIGH</v>
      </c>
      <c r="AC6" s="25" t="s">
        <v>65</v>
      </c>
      <c r="AD6" s="26">
        <v>3</v>
      </c>
      <c r="AE6" s="25" t="s">
        <v>73</v>
      </c>
      <c r="AF6" s="18">
        <v>3</v>
      </c>
      <c r="AG6" s="25" t="s">
        <v>74</v>
      </c>
      <c r="AH6" s="18">
        <v>3</v>
      </c>
      <c r="AI6" s="25" t="s">
        <v>67</v>
      </c>
      <c r="AJ6" s="18">
        <v>3</v>
      </c>
      <c r="AK6" s="25" t="s">
        <v>68</v>
      </c>
      <c r="AL6" s="18">
        <v>3</v>
      </c>
      <c r="AM6" s="25" t="s">
        <v>69</v>
      </c>
      <c r="AN6" s="25">
        <v>3</v>
      </c>
      <c r="AO6" s="22">
        <f t="shared" ref="AO6:AO47" si="3">(AD6+AF6+AH6+AJ6+AL6+AN6)/6</f>
        <v>3</v>
      </c>
      <c r="AP6" s="18"/>
      <c r="AQ6" s="24">
        <f t="shared" ref="AQ6:AQ47" si="4">AA6/AO6</f>
        <v>1.0333333333333334</v>
      </c>
      <c r="AR6" s="24" t="str">
        <f t="shared" ref="AR6:AR47" si="5">IF(AQ6&lt;=1,"LOW", IF(AQ6&lt;=2,"MEDIUM LOW", IF(AQ6&lt;=3,"MEDIUM", IF(AQ6&lt;=4,"MEDIUM HIGH", "HIGH"))))</f>
        <v>MEDIUM LOW</v>
      </c>
      <c r="AS6" s="27">
        <v>3</v>
      </c>
      <c r="AT6" s="24">
        <f t="shared" ref="AT6:AT47" si="6">AS6*C6</f>
        <v>12</v>
      </c>
      <c r="AU6" s="18" t="str">
        <f>IF(AT6&lt;=4,"LOW RISK", IF(AT6&lt;=8,"MODERATE RISK", IF(AT6&lt;=12,"HIGH RISK","VERY HIGH RISK")))</f>
        <v>HIGH RISK</v>
      </c>
    </row>
    <row r="7" spans="1:47" ht="150">
      <c r="B7" s="33" t="s">
        <v>161</v>
      </c>
      <c r="C7" s="17">
        <v>4</v>
      </c>
      <c r="D7" s="18" t="s">
        <v>70</v>
      </c>
      <c r="E7" s="18" t="s">
        <v>63</v>
      </c>
      <c r="F7" s="17" t="s">
        <v>75</v>
      </c>
      <c r="G7" s="18">
        <v>80</v>
      </c>
      <c r="H7" s="18">
        <v>445.28899999999999</v>
      </c>
      <c r="I7" s="18" t="s">
        <v>64</v>
      </c>
      <c r="J7" s="19">
        <v>191639.09774436092</v>
      </c>
      <c r="K7" s="18">
        <v>0.17138900000000001</v>
      </c>
      <c r="L7" s="22">
        <v>5.78544E-2</v>
      </c>
      <c r="M7" s="18">
        <v>1</v>
      </c>
      <c r="N7" s="18"/>
      <c r="O7" s="18">
        <v>80</v>
      </c>
      <c r="P7" s="18">
        <v>2</v>
      </c>
      <c r="Q7" s="20">
        <v>0.3</v>
      </c>
      <c r="R7" s="21">
        <v>3</v>
      </c>
      <c r="S7" s="29">
        <f>1-70%</f>
        <v>0.30000000000000004</v>
      </c>
      <c r="T7" s="21">
        <v>3</v>
      </c>
      <c r="U7" s="20">
        <v>0.17920945722890078</v>
      </c>
      <c r="V7" s="22">
        <v>3</v>
      </c>
      <c r="W7" s="20">
        <v>0.33471969889218012</v>
      </c>
      <c r="X7" s="18">
        <v>4</v>
      </c>
      <c r="Y7" s="22">
        <f t="shared" si="0"/>
        <v>3</v>
      </c>
      <c r="Z7" s="18"/>
      <c r="AA7" s="23">
        <f t="shared" si="1"/>
        <v>2</v>
      </c>
      <c r="AB7" s="24" t="str">
        <f t="shared" si="2"/>
        <v>MEDIUM LOW</v>
      </c>
      <c r="AC7" s="25" t="s">
        <v>65</v>
      </c>
      <c r="AD7" s="26">
        <v>3</v>
      </c>
      <c r="AE7" s="25" t="s">
        <v>73</v>
      </c>
      <c r="AF7" s="18">
        <v>3</v>
      </c>
      <c r="AG7" s="25" t="s">
        <v>76</v>
      </c>
      <c r="AH7" s="18">
        <v>3</v>
      </c>
      <c r="AI7" s="25" t="s">
        <v>67</v>
      </c>
      <c r="AJ7" s="18">
        <v>3</v>
      </c>
      <c r="AK7" s="25" t="s">
        <v>68</v>
      </c>
      <c r="AL7" s="18">
        <v>3</v>
      </c>
      <c r="AM7" s="25" t="s">
        <v>69</v>
      </c>
      <c r="AN7" s="25">
        <v>3</v>
      </c>
      <c r="AO7" s="22">
        <f t="shared" si="3"/>
        <v>3</v>
      </c>
      <c r="AP7" s="18"/>
      <c r="AQ7" s="24">
        <f t="shared" si="4"/>
        <v>0.66666666666666663</v>
      </c>
      <c r="AR7" s="24" t="str">
        <f t="shared" si="5"/>
        <v>LOW</v>
      </c>
      <c r="AS7" s="27">
        <v>4</v>
      </c>
      <c r="AT7" s="24">
        <f t="shared" si="6"/>
        <v>16</v>
      </c>
      <c r="AU7" s="18" t="str">
        <f t="shared" ref="AU7:AU47" si="7">IF(AT7&lt;=4,"LOW RISK", IF(AT7&lt;=8,"MODERATE RISK", IF(AT7&lt;=12,"HIGH RISK","VERY HIGH RISK")))</f>
        <v>VERY HIGH RISK</v>
      </c>
    </row>
    <row r="8" spans="1:47" ht="150">
      <c r="B8" s="33" t="s">
        <v>161</v>
      </c>
      <c r="C8" s="17">
        <v>4</v>
      </c>
      <c r="D8" s="18" t="s">
        <v>70</v>
      </c>
      <c r="E8" s="18" t="s">
        <v>71</v>
      </c>
      <c r="F8" s="17" t="s">
        <v>77</v>
      </c>
      <c r="G8" s="18">
        <v>280</v>
      </c>
      <c r="H8" s="18">
        <v>161.52099999999999</v>
      </c>
      <c r="I8" s="18" t="s">
        <v>78</v>
      </c>
      <c r="J8" s="19">
        <v>25991.031390134529</v>
      </c>
      <c r="K8" s="18">
        <v>40.533999999999999</v>
      </c>
      <c r="L8" s="22">
        <v>25.095199999999998</v>
      </c>
      <c r="M8" s="18">
        <v>2</v>
      </c>
      <c r="N8" s="18"/>
      <c r="O8" s="18">
        <v>280</v>
      </c>
      <c r="P8" s="18">
        <v>4</v>
      </c>
      <c r="Q8" s="20">
        <v>4.0358744394618833E-2</v>
      </c>
      <c r="R8" s="21">
        <v>5</v>
      </c>
      <c r="S8" s="20">
        <f t="shared" ref="S8:S13" si="8">1-55%</f>
        <v>0.44999999999999996</v>
      </c>
      <c r="T8" s="21">
        <v>4</v>
      </c>
      <c r="U8" s="20">
        <v>0.41418762885321414</v>
      </c>
      <c r="V8" s="22">
        <v>4</v>
      </c>
      <c r="W8" s="20">
        <v>0</v>
      </c>
      <c r="X8" s="18">
        <v>0</v>
      </c>
      <c r="Y8" s="22">
        <f t="shared" si="0"/>
        <v>3.4</v>
      </c>
      <c r="Z8" s="18"/>
      <c r="AA8" s="23">
        <f t="shared" si="1"/>
        <v>2.7</v>
      </c>
      <c r="AB8" s="24" t="str">
        <f t="shared" si="2"/>
        <v>MEDIUM</v>
      </c>
      <c r="AC8" s="25" t="s">
        <v>79</v>
      </c>
      <c r="AD8" s="26">
        <v>4</v>
      </c>
      <c r="AE8" s="25" t="s">
        <v>80</v>
      </c>
      <c r="AF8" s="18">
        <v>2</v>
      </c>
      <c r="AG8" s="25" t="s">
        <v>81</v>
      </c>
      <c r="AH8" s="18">
        <v>3</v>
      </c>
      <c r="AI8" s="25" t="s">
        <v>67</v>
      </c>
      <c r="AJ8" s="18">
        <v>3</v>
      </c>
      <c r="AK8" s="25" t="s">
        <v>68</v>
      </c>
      <c r="AL8" s="18">
        <v>3</v>
      </c>
      <c r="AM8" s="25" t="s">
        <v>69</v>
      </c>
      <c r="AN8" s="25">
        <v>3</v>
      </c>
      <c r="AO8" s="22">
        <f t="shared" si="3"/>
        <v>3</v>
      </c>
      <c r="AP8" s="18"/>
      <c r="AQ8" s="24">
        <f t="shared" si="4"/>
        <v>0.9</v>
      </c>
      <c r="AR8" s="24" t="str">
        <f t="shared" si="5"/>
        <v>LOW</v>
      </c>
      <c r="AS8" s="27">
        <v>4</v>
      </c>
      <c r="AT8" s="24">
        <f t="shared" si="6"/>
        <v>16</v>
      </c>
      <c r="AU8" s="18" t="str">
        <f t="shared" si="7"/>
        <v>VERY HIGH RISK</v>
      </c>
    </row>
    <row r="9" spans="1:47" ht="150">
      <c r="B9" s="33" t="s">
        <v>161</v>
      </c>
      <c r="C9" s="17">
        <v>4</v>
      </c>
      <c r="D9" s="18" t="s">
        <v>70</v>
      </c>
      <c r="E9" s="18" t="s">
        <v>63</v>
      </c>
      <c r="F9" s="17" t="s">
        <v>82</v>
      </c>
      <c r="G9" s="18">
        <v>195</v>
      </c>
      <c r="H9" s="18">
        <v>653.11300000000006</v>
      </c>
      <c r="I9" s="18" t="s">
        <v>64</v>
      </c>
      <c r="J9" s="19">
        <v>44937.188434695912</v>
      </c>
      <c r="K9" s="18">
        <v>72.608699999999999</v>
      </c>
      <c r="L9" s="22">
        <v>25.173400000000001</v>
      </c>
      <c r="M9" s="18">
        <v>2</v>
      </c>
      <c r="N9" s="18"/>
      <c r="O9" s="18">
        <v>195</v>
      </c>
      <c r="P9" s="18">
        <v>3</v>
      </c>
      <c r="Q9" s="20">
        <v>0</v>
      </c>
      <c r="R9" s="21">
        <v>5</v>
      </c>
      <c r="S9" s="20">
        <f t="shared" si="8"/>
        <v>0.44999999999999996</v>
      </c>
      <c r="T9" s="21">
        <v>4</v>
      </c>
      <c r="U9" s="20">
        <v>0.23035829940607516</v>
      </c>
      <c r="V9" s="22">
        <v>3</v>
      </c>
      <c r="W9" s="20">
        <v>0.55837045044272571</v>
      </c>
      <c r="X9" s="18">
        <v>5</v>
      </c>
      <c r="Y9" s="22">
        <f t="shared" si="0"/>
        <v>4</v>
      </c>
      <c r="Z9" s="18"/>
      <c r="AA9" s="23">
        <f t="shared" si="1"/>
        <v>3</v>
      </c>
      <c r="AB9" s="24" t="str">
        <f t="shared" si="2"/>
        <v>MEDIUM</v>
      </c>
      <c r="AC9" s="25" t="s">
        <v>65</v>
      </c>
      <c r="AD9" s="26">
        <v>3</v>
      </c>
      <c r="AE9" s="25" t="s">
        <v>66</v>
      </c>
      <c r="AF9" s="18">
        <v>3</v>
      </c>
      <c r="AG9" s="25" t="s">
        <v>83</v>
      </c>
      <c r="AH9" s="18">
        <v>3</v>
      </c>
      <c r="AI9" s="25" t="s">
        <v>67</v>
      </c>
      <c r="AJ9" s="18">
        <v>3</v>
      </c>
      <c r="AK9" s="25" t="s">
        <v>68</v>
      </c>
      <c r="AL9" s="18">
        <v>3</v>
      </c>
      <c r="AM9" s="25" t="s">
        <v>69</v>
      </c>
      <c r="AN9" s="25">
        <v>3</v>
      </c>
      <c r="AO9" s="22">
        <f t="shared" si="3"/>
        <v>3</v>
      </c>
      <c r="AP9" s="18"/>
      <c r="AQ9" s="24">
        <f t="shared" si="4"/>
        <v>1</v>
      </c>
      <c r="AR9" s="24" t="str">
        <f t="shared" si="5"/>
        <v>LOW</v>
      </c>
      <c r="AS9" s="27">
        <v>3</v>
      </c>
      <c r="AT9" s="24">
        <f t="shared" si="6"/>
        <v>12</v>
      </c>
      <c r="AU9" s="18" t="str">
        <f t="shared" si="7"/>
        <v>HIGH RISK</v>
      </c>
    </row>
    <row r="10" spans="1:47" ht="150">
      <c r="B10" s="33" t="s">
        <v>161</v>
      </c>
      <c r="C10" s="17">
        <v>4</v>
      </c>
      <c r="D10" s="18" t="s">
        <v>70</v>
      </c>
      <c r="E10" s="18" t="s">
        <v>63</v>
      </c>
      <c r="F10" s="17" t="s">
        <v>84</v>
      </c>
      <c r="G10" s="18">
        <v>265</v>
      </c>
      <c r="H10" s="18">
        <v>732.83699999999999</v>
      </c>
      <c r="I10" s="18" t="s">
        <v>64</v>
      </c>
      <c r="J10" s="19">
        <v>144138.59424920127</v>
      </c>
      <c r="K10" s="18">
        <v>312.447</v>
      </c>
      <c r="L10" s="22">
        <v>67.927499999999995</v>
      </c>
      <c r="M10" s="18">
        <v>4</v>
      </c>
      <c r="N10" s="18"/>
      <c r="O10" s="18">
        <v>265</v>
      </c>
      <c r="P10" s="18">
        <v>4</v>
      </c>
      <c r="Q10" s="20">
        <v>1.437699680511182E-2</v>
      </c>
      <c r="R10" s="21">
        <v>5</v>
      </c>
      <c r="S10" s="20">
        <f t="shared" si="8"/>
        <v>0.44999999999999996</v>
      </c>
      <c r="T10" s="21">
        <v>4</v>
      </c>
      <c r="U10" s="20">
        <v>0.25626435346468585</v>
      </c>
      <c r="V10" s="22">
        <v>3</v>
      </c>
      <c r="W10" s="20">
        <v>0.37234200784076132</v>
      </c>
      <c r="X10" s="18">
        <v>4</v>
      </c>
      <c r="Y10" s="22">
        <f t="shared" si="0"/>
        <v>4</v>
      </c>
      <c r="Z10" s="18"/>
      <c r="AA10" s="23">
        <f t="shared" si="1"/>
        <v>4</v>
      </c>
      <c r="AB10" s="24" t="str">
        <f t="shared" si="2"/>
        <v>MEDIUM HIGH</v>
      </c>
      <c r="AC10" s="25" t="s">
        <v>65</v>
      </c>
      <c r="AD10" s="26">
        <v>3</v>
      </c>
      <c r="AE10" s="25" t="s">
        <v>85</v>
      </c>
      <c r="AF10" s="18">
        <v>3</v>
      </c>
      <c r="AG10" s="25" t="s">
        <v>86</v>
      </c>
      <c r="AH10" s="18">
        <v>3</v>
      </c>
      <c r="AI10" s="25" t="s">
        <v>67</v>
      </c>
      <c r="AJ10" s="18">
        <v>3</v>
      </c>
      <c r="AK10" s="25" t="s">
        <v>68</v>
      </c>
      <c r="AL10" s="18">
        <v>3</v>
      </c>
      <c r="AM10" s="25" t="s">
        <v>69</v>
      </c>
      <c r="AN10" s="25">
        <v>3</v>
      </c>
      <c r="AO10" s="22">
        <f t="shared" si="3"/>
        <v>3</v>
      </c>
      <c r="AP10" s="18"/>
      <c r="AQ10" s="24">
        <f t="shared" si="4"/>
        <v>1.3333333333333333</v>
      </c>
      <c r="AR10" s="24" t="str">
        <f t="shared" si="5"/>
        <v>MEDIUM LOW</v>
      </c>
      <c r="AS10" s="27">
        <v>2</v>
      </c>
      <c r="AT10" s="24">
        <f t="shared" si="6"/>
        <v>8</v>
      </c>
      <c r="AU10" s="18" t="str">
        <f t="shared" si="7"/>
        <v>MODERATE RISK</v>
      </c>
    </row>
    <row r="11" spans="1:47" ht="150">
      <c r="B11" s="33" t="s">
        <v>161</v>
      </c>
      <c r="C11" s="17">
        <v>4</v>
      </c>
      <c r="D11" s="18" t="s">
        <v>70</v>
      </c>
      <c r="E11" s="18" t="s">
        <v>71</v>
      </c>
      <c r="F11" s="17" t="s">
        <v>88</v>
      </c>
      <c r="G11" s="18">
        <v>120</v>
      </c>
      <c r="H11" s="18">
        <v>761.83199999999999</v>
      </c>
      <c r="I11" s="18" t="s">
        <v>64</v>
      </c>
      <c r="J11" s="19">
        <v>150788.57142857142</v>
      </c>
      <c r="K11" s="18">
        <v>271.10199999999998</v>
      </c>
      <c r="L11" s="22">
        <v>42.7087</v>
      </c>
      <c r="M11" s="18">
        <v>3</v>
      </c>
      <c r="N11" s="18"/>
      <c r="O11" s="18">
        <v>120</v>
      </c>
      <c r="P11" s="18">
        <v>3</v>
      </c>
      <c r="Q11" s="20">
        <v>4.2857142857142858E-2</v>
      </c>
      <c r="R11" s="21">
        <v>5</v>
      </c>
      <c r="S11" s="20">
        <f t="shared" si="8"/>
        <v>0.44999999999999996</v>
      </c>
      <c r="T11" s="21">
        <v>4</v>
      </c>
      <c r="U11" s="20">
        <v>8.2695397410452703E-2</v>
      </c>
      <c r="V11" s="22">
        <v>2</v>
      </c>
      <c r="W11" s="20">
        <v>0.16678480294868159</v>
      </c>
      <c r="X11" s="18">
        <v>3</v>
      </c>
      <c r="Y11" s="22">
        <f t="shared" si="0"/>
        <v>3.4</v>
      </c>
      <c r="Z11" s="18"/>
      <c r="AA11" s="23">
        <f t="shared" si="1"/>
        <v>3.2</v>
      </c>
      <c r="AB11" s="24" t="str">
        <f t="shared" si="2"/>
        <v>MEDIUM HIGH</v>
      </c>
      <c r="AC11" s="25" t="s">
        <v>65</v>
      </c>
      <c r="AD11" s="26">
        <v>3</v>
      </c>
      <c r="AE11" s="25" t="s">
        <v>66</v>
      </c>
      <c r="AF11" s="18">
        <v>3</v>
      </c>
      <c r="AG11" s="25" t="s">
        <v>89</v>
      </c>
      <c r="AH11" s="18">
        <v>3</v>
      </c>
      <c r="AI11" s="25" t="s">
        <v>67</v>
      </c>
      <c r="AJ11" s="18">
        <v>3</v>
      </c>
      <c r="AK11" s="25" t="s">
        <v>68</v>
      </c>
      <c r="AL11" s="18">
        <v>3</v>
      </c>
      <c r="AM11" s="25" t="s">
        <v>69</v>
      </c>
      <c r="AN11" s="25">
        <v>3</v>
      </c>
      <c r="AO11" s="22">
        <f t="shared" si="3"/>
        <v>3</v>
      </c>
      <c r="AP11" s="18"/>
      <c r="AQ11" s="24">
        <f t="shared" si="4"/>
        <v>1.0666666666666667</v>
      </c>
      <c r="AR11" s="24" t="str">
        <f t="shared" si="5"/>
        <v>MEDIUM LOW</v>
      </c>
      <c r="AS11" s="27">
        <v>4</v>
      </c>
      <c r="AT11" s="24">
        <f t="shared" si="6"/>
        <v>16</v>
      </c>
      <c r="AU11" s="18" t="str">
        <f t="shared" si="7"/>
        <v>VERY HIGH RISK</v>
      </c>
    </row>
    <row r="12" spans="1:47" ht="150">
      <c r="B12" s="33" t="s">
        <v>161</v>
      </c>
      <c r="C12" s="17">
        <v>4</v>
      </c>
      <c r="D12" s="18" t="s">
        <v>87</v>
      </c>
      <c r="E12" s="18" t="s">
        <v>63</v>
      </c>
      <c r="F12" s="17" t="s">
        <v>92</v>
      </c>
      <c r="G12" s="18">
        <v>200</v>
      </c>
      <c r="H12" s="18">
        <v>990.38400000000001</v>
      </c>
      <c r="I12" s="18" t="s">
        <v>64</v>
      </c>
      <c r="J12" s="19">
        <v>97084.548104956266</v>
      </c>
      <c r="K12" s="18">
        <v>0.88113200000000003</v>
      </c>
      <c r="L12" s="22">
        <v>0.31153700000000001</v>
      </c>
      <c r="M12" s="18">
        <v>1</v>
      </c>
      <c r="N12" s="18"/>
      <c r="O12" s="18">
        <v>200</v>
      </c>
      <c r="P12" s="18"/>
      <c r="Q12" s="20">
        <v>0</v>
      </c>
      <c r="R12" s="21">
        <v>5</v>
      </c>
      <c r="S12" s="20">
        <f t="shared" si="8"/>
        <v>0.44999999999999996</v>
      </c>
      <c r="T12" s="21">
        <v>4</v>
      </c>
      <c r="U12" s="20">
        <v>0.20779818736974748</v>
      </c>
      <c r="V12" s="22">
        <v>3</v>
      </c>
      <c r="W12" s="20">
        <v>0.71441986138709823</v>
      </c>
      <c r="X12" s="18">
        <v>5</v>
      </c>
      <c r="Y12" s="22">
        <f t="shared" si="0"/>
        <v>3.4</v>
      </c>
      <c r="Z12" s="18"/>
      <c r="AA12" s="23">
        <f t="shared" si="1"/>
        <v>2.2000000000000002</v>
      </c>
      <c r="AB12" s="24" t="str">
        <f t="shared" si="2"/>
        <v>MEDIUM</v>
      </c>
      <c r="AC12" s="25" t="s">
        <v>65</v>
      </c>
      <c r="AD12" s="26">
        <v>3</v>
      </c>
      <c r="AE12" s="25" t="s">
        <v>66</v>
      </c>
      <c r="AF12" s="18">
        <v>3</v>
      </c>
      <c r="AG12" s="25" t="s">
        <v>93</v>
      </c>
      <c r="AH12" s="18">
        <v>3</v>
      </c>
      <c r="AI12" s="25" t="s">
        <v>67</v>
      </c>
      <c r="AJ12" s="18">
        <v>3</v>
      </c>
      <c r="AK12" s="25" t="s">
        <v>68</v>
      </c>
      <c r="AL12" s="18">
        <v>3</v>
      </c>
      <c r="AM12" s="25" t="s">
        <v>69</v>
      </c>
      <c r="AN12" s="25">
        <v>3</v>
      </c>
      <c r="AO12" s="22">
        <f t="shared" si="3"/>
        <v>3</v>
      </c>
      <c r="AP12" s="18"/>
      <c r="AQ12" s="24">
        <f t="shared" si="4"/>
        <v>0.73333333333333339</v>
      </c>
      <c r="AR12" s="24" t="str">
        <f t="shared" si="5"/>
        <v>LOW</v>
      </c>
      <c r="AS12" s="27">
        <v>3</v>
      </c>
      <c r="AT12" s="24">
        <f t="shared" si="6"/>
        <v>12</v>
      </c>
      <c r="AU12" s="18" t="str">
        <f t="shared" si="7"/>
        <v>HIGH RISK</v>
      </c>
    </row>
    <row r="13" spans="1:47" ht="150">
      <c r="B13" s="33" t="s">
        <v>161</v>
      </c>
      <c r="C13" s="17">
        <v>4</v>
      </c>
      <c r="D13" s="18" t="s">
        <v>70</v>
      </c>
      <c r="E13" s="18" t="s">
        <v>63</v>
      </c>
      <c r="F13" s="17" t="s">
        <v>94</v>
      </c>
      <c r="G13" s="18">
        <v>325</v>
      </c>
      <c r="H13" s="18">
        <v>802.99800000000005</v>
      </c>
      <c r="I13" s="18" t="s">
        <v>64</v>
      </c>
      <c r="J13" s="19">
        <v>131159.44700460829</v>
      </c>
      <c r="K13" s="18">
        <v>101.071</v>
      </c>
      <c r="L13" s="22">
        <v>17.814900000000002</v>
      </c>
      <c r="M13" s="18">
        <v>1</v>
      </c>
      <c r="N13" s="18"/>
      <c r="O13" s="18">
        <v>325</v>
      </c>
      <c r="P13" s="18"/>
      <c r="Q13" s="20">
        <v>0</v>
      </c>
      <c r="R13" s="21">
        <v>5</v>
      </c>
      <c r="S13" s="20">
        <f t="shared" si="8"/>
        <v>0.44999999999999996</v>
      </c>
      <c r="T13" s="21">
        <v>4</v>
      </c>
      <c r="U13" s="20">
        <v>0.20267796432867827</v>
      </c>
      <c r="V13" s="22">
        <v>3</v>
      </c>
      <c r="W13" s="20">
        <v>0.29347395634858364</v>
      </c>
      <c r="X13" s="18">
        <v>3</v>
      </c>
      <c r="Y13" s="22">
        <f t="shared" si="0"/>
        <v>3</v>
      </c>
      <c r="Z13" s="18"/>
      <c r="AA13" s="23">
        <f t="shared" si="1"/>
        <v>2</v>
      </c>
      <c r="AB13" s="24" t="str">
        <f t="shared" si="2"/>
        <v>MEDIUM LOW</v>
      </c>
      <c r="AC13" s="25" t="s">
        <v>65</v>
      </c>
      <c r="AD13" s="26">
        <v>3</v>
      </c>
      <c r="AE13" s="25" t="s">
        <v>66</v>
      </c>
      <c r="AF13" s="18">
        <v>3</v>
      </c>
      <c r="AG13" s="25" t="s">
        <v>95</v>
      </c>
      <c r="AH13" s="18">
        <v>3</v>
      </c>
      <c r="AI13" s="25" t="s">
        <v>67</v>
      </c>
      <c r="AJ13" s="18">
        <v>3</v>
      </c>
      <c r="AK13" s="25" t="s">
        <v>68</v>
      </c>
      <c r="AL13" s="18">
        <v>3</v>
      </c>
      <c r="AM13" s="25" t="s">
        <v>69</v>
      </c>
      <c r="AN13" s="25">
        <v>3</v>
      </c>
      <c r="AO13" s="22">
        <f t="shared" si="3"/>
        <v>3</v>
      </c>
      <c r="AP13" s="18"/>
      <c r="AQ13" s="24">
        <f t="shared" si="4"/>
        <v>0.66666666666666663</v>
      </c>
      <c r="AR13" s="24" t="str">
        <f t="shared" si="5"/>
        <v>LOW</v>
      </c>
      <c r="AS13" s="27">
        <v>4</v>
      </c>
      <c r="AT13" s="24">
        <f t="shared" si="6"/>
        <v>16</v>
      </c>
      <c r="AU13" s="18" t="str">
        <f t="shared" si="7"/>
        <v>VERY HIGH RISK</v>
      </c>
    </row>
    <row r="14" spans="1:47" ht="150">
      <c r="B14" s="33" t="s">
        <v>161</v>
      </c>
      <c r="C14" s="17">
        <v>4</v>
      </c>
      <c r="D14" s="18" t="s">
        <v>70</v>
      </c>
      <c r="E14" s="18" t="s">
        <v>71</v>
      </c>
      <c r="F14" s="17" t="s">
        <v>96</v>
      </c>
      <c r="G14" s="18">
        <v>90</v>
      </c>
      <c r="H14" s="18">
        <v>315.47030000000001</v>
      </c>
      <c r="I14" s="18" t="s">
        <v>78</v>
      </c>
      <c r="J14" s="19">
        <v>24580</v>
      </c>
      <c r="K14" s="18">
        <v>115.15600000000001</v>
      </c>
      <c r="L14" s="22">
        <v>40.206299999999999</v>
      </c>
      <c r="M14" s="18">
        <v>3</v>
      </c>
      <c r="N14" s="18"/>
      <c r="O14" s="18">
        <v>90</v>
      </c>
      <c r="P14" s="18"/>
      <c r="Q14" s="20">
        <v>3.7499999999999999E-2</v>
      </c>
      <c r="R14" s="21">
        <v>5</v>
      </c>
      <c r="S14" s="29">
        <f>1-50%</f>
        <v>0.5</v>
      </c>
      <c r="T14" s="21">
        <v>4</v>
      </c>
      <c r="U14" s="20">
        <v>0.2282306765486323</v>
      </c>
      <c r="V14" s="22">
        <v>3</v>
      </c>
      <c r="W14" s="20">
        <v>9.2107878301063525E-2</v>
      </c>
      <c r="X14" s="18">
        <v>2</v>
      </c>
      <c r="Y14" s="22">
        <f t="shared" si="0"/>
        <v>2.8</v>
      </c>
      <c r="Z14" s="18"/>
      <c r="AA14" s="23">
        <f t="shared" si="1"/>
        <v>2.9</v>
      </c>
      <c r="AB14" s="24" t="str">
        <f t="shared" si="2"/>
        <v>MEDIUM</v>
      </c>
      <c r="AC14" s="25" t="s">
        <v>79</v>
      </c>
      <c r="AD14" s="26">
        <v>4</v>
      </c>
      <c r="AE14" s="25" t="s">
        <v>97</v>
      </c>
      <c r="AF14" s="18">
        <v>2</v>
      </c>
      <c r="AG14" s="25" t="s">
        <v>98</v>
      </c>
      <c r="AH14" s="18">
        <v>3</v>
      </c>
      <c r="AI14" s="25" t="s">
        <v>67</v>
      </c>
      <c r="AJ14" s="18">
        <v>3</v>
      </c>
      <c r="AK14" s="25" t="s">
        <v>68</v>
      </c>
      <c r="AL14" s="18">
        <v>3</v>
      </c>
      <c r="AM14" s="25" t="s">
        <v>69</v>
      </c>
      <c r="AN14" s="25">
        <v>3</v>
      </c>
      <c r="AO14" s="22">
        <f t="shared" si="3"/>
        <v>3</v>
      </c>
      <c r="AP14" s="18"/>
      <c r="AQ14" s="24">
        <f t="shared" si="4"/>
        <v>0.96666666666666667</v>
      </c>
      <c r="AR14" s="24" t="str">
        <f t="shared" si="5"/>
        <v>LOW</v>
      </c>
      <c r="AS14" s="27">
        <v>3</v>
      </c>
      <c r="AT14" s="24">
        <f t="shared" si="6"/>
        <v>12</v>
      </c>
      <c r="AU14" s="18" t="str">
        <f t="shared" si="7"/>
        <v>HIGH RISK</v>
      </c>
    </row>
    <row r="15" spans="1:47" ht="150">
      <c r="B15" s="33" t="s">
        <v>161</v>
      </c>
      <c r="C15" s="17">
        <v>4</v>
      </c>
      <c r="D15" s="18" t="s">
        <v>70</v>
      </c>
      <c r="E15" s="18" t="s">
        <v>71</v>
      </c>
      <c r="F15" s="17" t="s">
        <v>99</v>
      </c>
      <c r="G15" s="18">
        <v>260</v>
      </c>
      <c r="H15" s="18">
        <v>604.86969999999997</v>
      </c>
      <c r="I15" s="18" t="s">
        <v>64</v>
      </c>
      <c r="J15" s="19">
        <v>119700</v>
      </c>
      <c r="K15" s="18">
        <v>247.68799999999999</v>
      </c>
      <c r="L15" s="22">
        <v>43.025300000000001</v>
      </c>
      <c r="M15" s="18">
        <v>3</v>
      </c>
      <c r="N15" s="18"/>
      <c r="O15" s="18">
        <v>260</v>
      </c>
      <c r="P15" s="18"/>
      <c r="Q15" s="20">
        <v>7.4999999999999997E-2</v>
      </c>
      <c r="R15" s="21">
        <v>4</v>
      </c>
      <c r="S15" s="20">
        <f>1-55%</f>
        <v>0.44999999999999996</v>
      </c>
      <c r="T15" s="21">
        <v>4</v>
      </c>
      <c r="U15" s="20">
        <v>5.9516950510167733E-2</v>
      </c>
      <c r="V15" s="22">
        <v>2</v>
      </c>
      <c r="W15" s="20">
        <v>4.8257831397406747E-2</v>
      </c>
      <c r="X15" s="18">
        <v>1</v>
      </c>
      <c r="Y15" s="22">
        <f t="shared" si="0"/>
        <v>2.2000000000000002</v>
      </c>
      <c r="Z15" s="18"/>
      <c r="AA15" s="23">
        <f t="shared" si="1"/>
        <v>2.6</v>
      </c>
      <c r="AB15" s="24" t="str">
        <f t="shared" si="2"/>
        <v>MEDIUM</v>
      </c>
      <c r="AC15" s="25" t="s">
        <v>65</v>
      </c>
      <c r="AD15" s="26">
        <v>3</v>
      </c>
      <c r="AE15" s="25" t="s">
        <v>100</v>
      </c>
      <c r="AF15" s="18">
        <v>3</v>
      </c>
      <c r="AG15" s="25" t="s">
        <v>101</v>
      </c>
      <c r="AH15" s="18">
        <v>3</v>
      </c>
      <c r="AI15" s="25" t="s">
        <v>67</v>
      </c>
      <c r="AJ15" s="18">
        <v>3</v>
      </c>
      <c r="AK15" s="25" t="s">
        <v>68</v>
      </c>
      <c r="AL15" s="18">
        <v>3</v>
      </c>
      <c r="AM15" s="25" t="s">
        <v>69</v>
      </c>
      <c r="AN15" s="25">
        <v>3</v>
      </c>
      <c r="AO15" s="22">
        <f t="shared" si="3"/>
        <v>3</v>
      </c>
      <c r="AP15" s="18"/>
      <c r="AQ15" s="24">
        <f t="shared" si="4"/>
        <v>0.8666666666666667</v>
      </c>
      <c r="AR15" s="24" t="str">
        <f t="shared" si="5"/>
        <v>LOW</v>
      </c>
      <c r="AS15" s="27">
        <v>3</v>
      </c>
      <c r="AT15" s="24">
        <f t="shared" si="6"/>
        <v>12</v>
      </c>
      <c r="AU15" s="18" t="str">
        <f t="shared" si="7"/>
        <v>HIGH RISK</v>
      </c>
    </row>
    <row r="16" spans="1:47" ht="150">
      <c r="B16" s="33" t="s">
        <v>161</v>
      </c>
      <c r="C16" s="17">
        <v>4</v>
      </c>
      <c r="D16" s="17" t="s">
        <v>62</v>
      </c>
      <c r="E16" s="18" t="s">
        <v>63</v>
      </c>
      <c r="F16" s="17" t="s">
        <v>102</v>
      </c>
      <c r="G16" s="18">
        <v>430</v>
      </c>
      <c r="H16" s="18">
        <v>699.63199999999995</v>
      </c>
      <c r="I16" s="18" t="s">
        <v>64</v>
      </c>
      <c r="J16" s="19">
        <v>154800</v>
      </c>
      <c r="K16" s="18">
        <v>277.09500000000003</v>
      </c>
      <c r="L16" s="22">
        <v>47.043999999999997</v>
      </c>
      <c r="M16" s="18">
        <v>3</v>
      </c>
      <c r="N16" s="18"/>
      <c r="O16" s="18">
        <v>430</v>
      </c>
      <c r="P16" s="18"/>
      <c r="Q16" s="20">
        <v>3.7499999999999999E-2</v>
      </c>
      <c r="R16" s="21">
        <v>5</v>
      </c>
      <c r="S16" s="20">
        <f>1-55%</f>
        <v>0.44999999999999996</v>
      </c>
      <c r="T16" s="21">
        <v>4</v>
      </c>
      <c r="U16" s="20">
        <v>7.4825050883893254E-2</v>
      </c>
      <c r="V16" s="22">
        <v>2</v>
      </c>
      <c r="W16" s="20">
        <v>0.15811169300432229</v>
      </c>
      <c r="X16" s="18">
        <v>3</v>
      </c>
      <c r="Y16" s="22">
        <f t="shared" si="0"/>
        <v>2.8</v>
      </c>
      <c r="Z16" s="18"/>
      <c r="AA16" s="23">
        <f t="shared" si="1"/>
        <v>2.9</v>
      </c>
      <c r="AB16" s="24" t="str">
        <f t="shared" si="2"/>
        <v>MEDIUM</v>
      </c>
      <c r="AC16" s="25" t="s">
        <v>65</v>
      </c>
      <c r="AD16" s="26">
        <v>3</v>
      </c>
      <c r="AE16" s="25" t="s">
        <v>100</v>
      </c>
      <c r="AF16" s="18">
        <v>3</v>
      </c>
      <c r="AG16" s="25" t="s">
        <v>103</v>
      </c>
      <c r="AH16" s="18">
        <v>3</v>
      </c>
      <c r="AI16" s="25" t="s">
        <v>67</v>
      </c>
      <c r="AJ16" s="18">
        <v>3</v>
      </c>
      <c r="AK16" s="25" t="s">
        <v>68</v>
      </c>
      <c r="AL16" s="18">
        <v>3</v>
      </c>
      <c r="AM16" s="25" t="s">
        <v>69</v>
      </c>
      <c r="AN16" s="25">
        <v>3</v>
      </c>
      <c r="AO16" s="22">
        <f t="shared" si="3"/>
        <v>3</v>
      </c>
      <c r="AP16" s="18"/>
      <c r="AQ16" s="24">
        <f t="shared" si="4"/>
        <v>0.96666666666666667</v>
      </c>
      <c r="AR16" s="24" t="str">
        <f t="shared" si="5"/>
        <v>LOW</v>
      </c>
      <c r="AS16" s="27">
        <v>2</v>
      </c>
      <c r="AT16" s="24">
        <f t="shared" si="6"/>
        <v>8</v>
      </c>
      <c r="AU16" s="18" t="str">
        <f t="shared" si="7"/>
        <v>MODERATE RISK</v>
      </c>
    </row>
    <row r="17" spans="2:47" ht="150">
      <c r="B17" s="33" t="s">
        <v>161</v>
      </c>
      <c r="C17" s="17">
        <v>4</v>
      </c>
      <c r="D17" s="18" t="s">
        <v>87</v>
      </c>
      <c r="E17" s="18" t="s">
        <v>63</v>
      </c>
      <c r="F17" s="17" t="s">
        <v>104</v>
      </c>
      <c r="G17" s="18">
        <v>78</v>
      </c>
      <c r="H17" s="18">
        <v>709.82899999999995</v>
      </c>
      <c r="I17" s="18" t="s">
        <v>64</v>
      </c>
      <c r="J17" s="19">
        <v>166033.23782234956</v>
      </c>
      <c r="K17" s="18">
        <v>123.889</v>
      </c>
      <c r="L17" s="22">
        <v>21.0213</v>
      </c>
      <c r="M17" s="18">
        <v>3</v>
      </c>
      <c r="N17" s="18"/>
      <c r="O17" s="18">
        <v>78</v>
      </c>
      <c r="P17" s="18"/>
      <c r="Q17" s="20">
        <v>5.1575931232091692E-2</v>
      </c>
      <c r="R17" s="21">
        <v>4</v>
      </c>
      <c r="S17" s="29">
        <f>1-60%</f>
        <v>0.4</v>
      </c>
      <c r="T17" s="21">
        <v>4</v>
      </c>
      <c r="U17" s="20">
        <v>0.1005876063108157</v>
      </c>
      <c r="V17" s="22">
        <v>2</v>
      </c>
      <c r="W17" s="20">
        <v>0.16972820214446016</v>
      </c>
      <c r="X17" s="18">
        <v>3</v>
      </c>
      <c r="Y17" s="22">
        <f t="shared" si="0"/>
        <v>2.6</v>
      </c>
      <c r="Z17" s="18"/>
      <c r="AA17" s="23">
        <f t="shared" si="1"/>
        <v>2.8</v>
      </c>
      <c r="AB17" s="24" t="str">
        <f t="shared" si="2"/>
        <v>MEDIUM</v>
      </c>
      <c r="AC17" s="25" t="s">
        <v>65</v>
      </c>
      <c r="AD17" s="26">
        <v>3</v>
      </c>
      <c r="AE17" s="25" t="s">
        <v>100</v>
      </c>
      <c r="AF17" s="18">
        <v>3</v>
      </c>
      <c r="AG17" s="25" t="s">
        <v>105</v>
      </c>
      <c r="AH17" s="18">
        <v>3</v>
      </c>
      <c r="AI17" s="25" t="s">
        <v>67</v>
      </c>
      <c r="AJ17" s="18">
        <v>3</v>
      </c>
      <c r="AK17" s="25" t="s">
        <v>68</v>
      </c>
      <c r="AL17" s="18">
        <v>3</v>
      </c>
      <c r="AM17" s="25" t="s">
        <v>69</v>
      </c>
      <c r="AN17" s="25">
        <v>3</v>
      </c>
      <c r="AO17" s="22">
        <f t="shared" si="3"/>
        <v>3</v>
      </c>
      <c r="AP17" s="18"/>
      <c r="AQ17" s="24">
        <f t="shared" si="4"/>
        <v>0.93333333333333324</v>
      </c>
      <c r="AR17" s="24" t="str">
        <f t="shared" si="5"/>
        <v>LOW</v>
      </c>
      <c r="AS17" s="27">
        <v>4</v>
      </c>
      <c r="AT17" s="24">
        <f t="shared" si="6"/>
        <v>16</v>
      </c>
      <c r="AU17" s="18" t="str">
        <f t="shared" si="7"/>
        <v>VERY HIGH RISK</v>
      </c>
    </row>
    <row r="18" spans="2:47" ht="150">
      <c r="B18" s="33" t="s">
        <v>161</v>
      </c>
      <c r="C18" s="17">
        <v>4</v>
      </c>
      <c r="D18" s="18" t="s">
        <v>70</v>
      </c>
      <c r="E18" s="18" t="s">
        <v>71</v>
      </c>
      <c r="F18" s="17" t="s">
        <v>106</v>
      </c>
      <c r="G18" s="18">
        <v>200</v>
      </c>
      <c r="H18" s="18">
        <v>177.917</v>
      </c>
      <c r="I18" s="18" t="s">
        <v>90</v>
      </c>
      <c r="J18" s="19">
        <v>30000</v>
      </c>
      <c r="K18" s="18">
        <v>116.715</v>
      </c>
      <c r="L18" s="22">
        <v>65.600800000000007</v>
      </c>
      <c r="M18" s="18">
        <v>4</v>
      </c>
      <c r="N18" s="18"/>
      <c r="O18" s="18">
        <v>200</v>
      </c>
      <c r="P18" s="18"/>
      <c r="Q18" s="20">
        <v>0</v>
      </c>
      <c r="R18" s="21">
        <v>5</v>
      </c>
      <c r="S18" s="20">
        <f>1-55%</f>
        <v>0.44999999999999996</v>
      </c>
      <c r="T18" s="21">
        <v>4</v>
      </c>
      <c r="U18" s="20">
        <v>0.16187323302438775</v>
      </c>
      <c r="V18" s="22">
        <v>3</v>
      </c>
      <c r="W18" s="20">
        <v>1</v>
      </c>
      <c r="X18" s="18">
        <v>5</v>
      </c>
      <c r="Y18" s="22">
        <f t="shared" si="0"/>
        <v>3.4</v>
      </c>
      <c r="Z18" s="18"/>
      <c r="AA18" s="23">
        <f t="shared" si="1"/>
        <v>3.7</v>
      </c>
      <c r="AB18" s="24" t="str">
        <f t="shared" si="2"/>
        <v>MEDIUM HIGH</v>
      </c>
      <c r="AC18" s="25" t="s">
        <v>79</v>
      </c>
      <c r="AD18" s="26">
        <v>4</v>
      </c>
      <c r="AE18" s="25" t="s">
        <v>107</v>
      </c>
      <c r="AF18" s="18"/>
      <c r="AG18" s="25"/>
      <c r="AH18" s="18">
        <v>3</v>
      </c>
      <c r="AI18" s="25" t="s">
        <v>67</v>
      </c>
      <c r="AJ18" s="18">
        <v>3</v>
      </c>
      <c r="AK18" s="25" t="s">
        <v>68</v>
      </c>
      <c r="AL18" s="18">
        <v>3</v>
      </c>
      <c r="AM18" s="25" t="s">
        <v>69</v>
      </c>
      <c r="AN18" s="25">
        <v>3</v>
      </c>
      <c r="AO18" s="22">
        <f t="shared" si="3"/>
        <v>2.6666666666666665</v>
      </c>
      <c r="AP18" s="18"/>
      <c r="AQ18" s="24">
        <f t="shared" si="4"/>
        <v>1.3875000000000002</v>
      </c>
      <c r="AR18" s="24" t="str">
        <f t="shared" si="5"/>
        <v>MEDIUM LOW</v>
      </c>
      <c r="AS18" s="27">
        <v>2</v>
      </c>
      <c r="AT18" s="24">
        <f t="shared" si="6"/>
        <v>8</v>
      </c>
      <c r="AU18" s="18" t="str">
        <f t="shared" si="7"/>
        <v>MODERATE RISK</v>
      </c>
    </row>
    <row r="19" spans="2:47" ht="150">
      <c r="B19" s="33" t="s">
        <v>161</v>
      </c>
      <c r="C19" s="17">
        <v>4</v>
      </c>
      <c r="D19" s="18" t="s">
        <v>87</v>
      </c>
      <c r="E19" s="18" t="s">
        <v>63</v>
      </c>
      <c r="F19" s="17" t="s">
        <v>108</v>
      </c>
      <c r="G19" s="18">
        <v>300</v>
      </c>
      <c r="H19" s="18">
        <v>690.81399999999996</v>
      </c>
      <c r="I19" s="18" t="s">
        <v>64</v>
      </c>
      <c r="J19" s="19">
        <v>68619.327731092431</v>
      </c>
      <c r="K19" s="18">
        <v>18.449200000000001</v>
      </c>
      <c r="L19" s="22">
        <v>3.2696200000000002</v>
      </c>
      <c r="M19" s="18">
        <v>1</v>
      </c>
      <c r="N19" s="18"/>
      <c r="O19" s="18">
        <v>300</v>
      </c>
      <c r="P19" s="18"/>
      <c r="Q19" s="20">
        <v>3.7815126050420166E-2</v>
      </c>
      <c r="R19" s="21">
        <v>5</v>
      </c>
      <c r="S19" s="20">
        <f>1-55%</f>
        <v>0.44999999999999996</v>
      </c>
      <c r="T19" s="21">
        <v>4</v>
      </c>
      <c r="U19" s="20">
        <v>0.10335633035809928</v>
      </c>
      <c r="V19" s="22">
        <v>2</v>
      </c>
      <c r="W19" s="20">
        <v>0.18319258150529666</v>
      </c>
      <c r="X19" s="18">
        <v>3</v>
      </c>
      <c r="Y19" s="22">
        <f t="shared" si="0"/>
        <v>2.8</v>
      </c>
      <c r="Z19" s="18"/>
      <c r="AA19" s="23">
        <f t="shared" si="1"/>
        <v>1.9</v>
      </c>
      <c r="AB19" s="24" t="str">
        <f t="shared" si="2"/>
        <v>MEDIUM LOW</v>
      </c>
      <c r="AC19" s="25" t="s">
        <v>65</v>
      </c>
      <c r="AD19" s="26">
        <v>3</v>
      </c>
      <c r="AE19" s="25" t="s">
        <v>73</v>
      </c>
      <c r="AF19" s="18">
        <v>3</v>
      </c>
      <c r="AG19" s="25" t="s">
        <v>109</v>
      </c>
      <c r="AH19" s="18">
        <v>3</v>
      </c>
      <c r="AI19" s="25" t="s">
        <v>67</v>
      </c>
      <c r="AJ19" s="18">
        <v>3</v>
      </c>
      <c r="AK19" s="25" t="s">
        <v>68</v>
      </c>
      <c r="AL19" s="18">
        <v>3</v>
      </c>
      <c r="AM19" s="25" t="s">
        <v>69</v>
      </c>
      <c r="AN19" s="25">
        <v>3</v>
      </c>
      <c r="AO19" s="22">
        <f t="shared" si="3"/>
        <v>3</v>
      </c>
      <c r="AP19" s="18"/>
      <c r="AQ19" s="24">
        <f t="shared" si="4"/>
        <v>0.6333333333333333</v>
      </c>
      <c r="AR19" s="24" t="str">
        <f t="shared" si="5"/>
        <v>LOW</v>
      </c>
      <c r="AS19" s="27">
        <v>4</v>
      </c>
      <c r="AT19" s="24">
        <f t="shared" si="6"/>
        <v>16</v>
      </c>
      <c r="AU19" s="18" t="str">
        <f t="shared" si="7"/>
        <v>VERY HIGH RISK</v>
      </c>
    </row>
    <row r="20" spans="2:47" ht="150">
      <c r="B20" s="33" t="s">
        <v>161</v>
      </c>
      <c r="C20" s="17">
        <v>4</v>
      </c>
      <c r="D20" s="18" t="s">
        <v>70</v>
      </c>
      <c r="E20" s="18" t="s">
        <v>63</v>
      </c>
      <c r="F20" s="17" t="s">
        <v>110</v>
      </c>
      <c r="G20" s="18">
        <v>510</v>
      </c>
      <c r="H20" s="18">
        <v>463.71879999999999</v>
      </c>
      <c r="I20" s="18" t="s">
        <v>64</v>
      </c>
      <c r="J20" s="19">
        <v>62694.840294840295</v>
      </c>
      <c r="K20" s="18">
        <v>134.47399999999999</v>
      </c>
      <c r="L20" s="22">
        <v>34.429099999999998</v>
      </c>
      <c r="M20" s="18">
        <v>3</v>
      </c>
      <c r="N20" s="18"/>
      <c r="O20" s="18">
        <v>510</v>
      </c>
      <c r="P20" s="18"/>
      <c r="Q20" s="20">
        <v>0</v>
      </c>
      <c r="R20" s="21">
        <v>5</v>
      </c>
      <c r="S20" s="20">
        <f>1-55%</f>
        <v>0.44999999999999996</v>
      </c>
      <c r="T20" s="21">
        <v>4</v>
      </c>
      <c r="U20" s="20">
        <v>0.13165306215749717</v>
      </c>
      <c r="V20" s="22">
        <v>2</v>
      </c>
      <c r="W20" s="20">
        <v>0.15771799633743552</v>
      </c>
      <c r="X20" s="18">
        <v>3</v>
      </c>
      <c r="Y20" s="22">
        <f t="shared" si="0"/>
        <v>2.8</v>
      </c>
      <c r="Z20" s="18"/>
      <c r="AA20" s="23">
        <f t="shared" si="1"/>
        <v>2.9</v>
      </c>
      <c r="AB20" s="24" t="str">
        <f t="shared" si="2"/>
        <v>MEDIUM</v>
      </c>
      <c r="AC20" s="25" t="s">
        <v>65</v>
      </c>
      <c r="AD20" s="26">
        <v>3</v>
      </c>
      <c r="AE20" s="25" t="s">
        <v>66</v>
      </c>
      <c r="AF20" s="18">
        <v>3</v>
      </c>
      <c r="AG20" s="25" t="s">
        <v>111</v>
      </c>
      <c r="AH20" s="18">
        <v>3</v>
      </c>
      <c r="AI20" s="25" t="s">
        <v>67</v>
      </c>
      <c r="AJ20" s="18">
        <v>3</v>
      </c>
      <c r="AK20" s="25" t="s">
        <v>68</v>
      </c>
      <c r="AL20" s="18">
        <v>3</v>
      </c>
      <c r="AM20" s="25" t="s">
        <v>69</v>
      </c>
      <c r="AN20" s="25">
        <v>3</v>
      </c>
      <c r="AO20" s="22">
        <f t="shared" si="3"/>
        <v>3</v>
      </c>
      <c r="AP20" s="18"/>
      <c r="AQ20" s="24">
        <f t="shared" si="4"/>
        <v>0.96666666666666667</v>
      </c>
      <c r="AR20" s="24" t="str">
        <f t="shared" si="5"/>
        <v>LOW</v>
      </c>
      <c r="AS20" s="27">
        <v>3</v>
      </c>
      <c r="AT20" s="24">
        <f t="shared" si="6"/>
        <v>12</v>
      </c>
      <c r="AU20" s="18" t="str">
        <f t="shared" si="7"/>
        <v>HIGH RISK</v>
      </c>
    </row>
    <row r="21" spans="2:47" ht="150">
      <c r="B21" s="33" t="s">
        <v>161</v>
      </c>
      <c r="C21" s="17">
        <v>4</v>
      </c>
      <c r="D21" s="18" t="s">
        <v>70</v>
      </c>
      <c r="E21" s="18" t="s">
        <v>63</v>
      </c>
      <c r="F21" s="17" t="s">
        <v>112</v>
      </c>
      <c r="G21" s="18">
        <v>200</v>
      </c>
      <c r="H21" s="18">
        <v>924.40899999999988</v>
      </c>
      <c r="I21" s="18" t="s">
        <v>64</v>
      </c>
      <c r="J21" s="19">
        <v>52838.709677419356</v>
      </c>
      <c r="K21" s="18">
        <v>64.989900000000006</v>
      </c>
      <c r="L21" s="22">
        <v>9.8404699999999998</v>
      </c>
      <c r="M21" s="18">
        <v>1</v>
      </c>
      <c r="N21" s="18"/>
      <c r="O21" s="18">
        <v>200</v>
      </c>
      <c r="P21" s="18"/>
      <c r="Q21" s="20">
        <v>0</v>
      </c>
      <c r="R21" s="21">
        <v>5</v>
      </c>
      <c r="S21" s="20">
        <f>1-55%</f>
        <v>0.44999999999999996</v>
      </c>
      <c r="T21" s="21">
        <v>4</v>
      </c>
      <c r="U21" s="20">
        <v>6.0362891317587784E-2</v>
      </c>
      <c r="V21" s="22">
        <v>2</v>
      </c>
      <c r="W21" s="20">
        <v>0.28555974682202362</v>
      </c>
      <c r="X21" s="18">
        <v>3</v>
      </c>
      <c r="Y21" s="22">
        <f t="shared" si="0"/>
        <v>2.8</v>
      </c>
      <c r="Z21" s="18"/>
      <c r="AA21" s="23">
        <f t="shared" si="1"/>
        <v>1.9</v>
      </c>
      <c r="AB21" s="24" t="str">
        <f t="shared" si="2"/>
        <v>MEDIUM LOW</v>
      </c>
      <c r="AC21" s="25" t="s">
        <v>65</v>
      </c>
      <c r="AD21" s="26">
        <v>3</v>
      </c>
      <c r="AE21" s="25" t="s">
        <v>66</v>
      </c>
      <c r="AF21" s="18">
        <v>3</v>
      </c>
      <c r="AG21" s="25" t="s">
        <v>113</v>
      </c>
      <c r="AH21" s="18">
        <v>3</v>
      </c>
      <c r="AI21" s="25" t="s">
        <v>67</v>
      </c>
      <c r="AJ21" s="18">
        <v>3</v>
      </c>
      <c r="AK21" s="25" t="s">
        <v>68</v>
      </c>
      <c r="AL21" s="18">
        <v>3</v>
      </c>
      <c r="AM21" s="25" t="s">
        <v>69</v>
      </c>
      <c r="AN21" s="25">
        <v>3</v>
      </c>
      <c r="AO21" s="22">
        <f t="shared" si="3"/>
        <v>3</v>
      </c>
      <c r="AP21" s="18"/>
      <c r="AQ21" s="24">
        <f t="shared" si="4"/>
        <v>0.6333333333333333</v>
      </c>
      <c r="AR21" s="24" t="str">
        <f t="shared" si="5"/>
        <v>LOW</v>
      </c>
      <c r="AS21" s="27">
        <v>3</v>
      </c>
      <c r="AT21" s="24">
        <f t="shared" si="6"/>
        <v>12</v>
      </c>
      <c r="AU21" s="18" t="str">
        <f t="shared" si="7"/>
        <v>HIGH RISK</v>
      </c>
    </row>
    <row r="22" spans="2:47" ht="150">
      <c r="B22" s="33" t="s">
        <v>161</v>
      </c>
      <c r="C22" s="17">
        <v>4</v>
      </c>
      <c r="D22" s="18" t="s">
        <v>70</v>
      </c>
      <c r="E22" s="18" t="s">
        <v>71</v>
      </c>
      <c r="F22" s="17" t="s">
        <v>114</v>
      </c>
      <c r="G22" s="18">
        <v>380</v>
      </c>
      <c r="H22" s="18">
        <v>315.459</v>
      </c>
      <c r="I22" s="18" t="s">
        <v>90</v>
      </c>
      <c r="J22" s="19">
        <v>84960</v>
      </c>
      <c r="K22" s="18">
        <v>176.708</v>
      </c>
      <c r="L22" s="22">
        <v>56.016100000000002</v>
      </c>
      <c r="M22" s="18">
        <v>4</v>
      </c>
      <c r="N22" s="18"/>
      <c r="O22" s="18">
        <v>380</v>
      </c>
      <c r="P22" s="18"/>
      <c r="Q22" s="20">
        <v>0</v>
      </c>
      <c r="R22" s="21">
        <v>5</v>
      </c>
      <c r="S22" s="20">
        <f t="shared" ref="S22:S29" si="9">1-55%</f>
        <v>0.44999999999999996</v>
      </c>
      <c r="T22" s="21">
        <v>4</v>
      </c>
      <c r="U22" s="20">
        <v>0.19019904329881221</v>
      </c>
      <c r="V22" s="22">
        <v>3</v>
      </c>
      <c r="W22" s="20">
        <v>0</v>
      </c>
      <c r="X22" s="18">
        <v>0</v>
      </c>
      <c r="Y22" s="22">
        <f t="shared" si="0"/>
        <v>2.4</v>
      </c>
      <c r="Z22" s="18"/>
      <c r="AA22" s="23">
        <f t="shared" si="1"/>
        <v>3.2</v>
      </c>
      <c r="AB22" s="24" t="str">
        <f t="shared" si="2"/>
        <v>MEDIUM HIGH</v>
      </c>
      <c r="AC22" s="25" t="s">
        <v>79</v>
      </c>
      <c r="AD22" s="26">
        <v>4</v>
      </c>
      <c r="AE22" s="25" t="s">
        <v>115</v>
      </c>
      <c r="AF22" s="18"/>
      <c r="AG22" s="25" t="s">
        <v>105</v>
      </c>
      <c r="AH22" s="18">
        <v>3</v>
      </c>
      <c r="AI22" s="25" t="s">
        <v>67</v>
      </c>
      <c r="AJ22" s="18">
        <v>3</v>
      </c>
      <c r="AK22" s="25" t="s">
        <v>68</v>
      </c>
      <c r="AL22" s="18">
        <v>3</v>
      </c>
      <c r="AM22" s="25" t="s">
        <v>69</v>
      </c>
      <c r="AN22" s="25">
        <v>3</v>
      </c>
      <c r="AO22" s="22">
        <f t="shared" si="3"/>
        <v>2.6666666666666665</v>
      </c>
      <c r="AP22" s="18"/>
      <c r="AQ22" s="24">
        <f t="shared" si="4"/>
        <v>1.2000000000000002</v>
      </c>
      <c r="AR22" s="24" t="str">
        <f t="shared" si="5"/>
        <v>MEDIUM LOW</v>
      </c>
      <c r="AS22" s="27">
        <v>1</v>
      </c>
      <c r="AT22" s="24">
        <f t="shared" si="6"/>
        <v>4</v>
      </c>
      <c r="AU22" s="18" t="str">
        <f t="shared" si="7"/>
        <v>LOW RISK</v>
      </c>
    </row>
    <row r="23" spans="2:47" ht="150">
      <c r="B23" s="33" t="s">
        <v>161</v>
      </c>
      <c r="C23" s="17">
        <v>4</v>
      </c>
      <c r="D23" s="18" t="s">
        <v>70</v>
      </c>
      <c r="E23" s="18" t="s">
        <v>71</v>
      </c>
      <c r="F23" s="17" t="s">
        <v>116</v>
      </c>
      <c r="G23" s="18">
        <v>80</v>
      </c>
      <c r="H23" s="18">
        <v>151.44800000000001</v>
      </c>
      <c r="I23" s="18" t="s">
        <v>78</v>
      </c>
      <c r="J23" s="19">
        <v>8092.3076923076924</v>
      </c>
      <c r="K23" s="18">
        <v>86.507400000000004</v>
      </c>
      <c r="L23" s="22">
        <v>57.120199999999997</v>
      </c>
      <c r="M23" s="18">
        <v>4</v>
      </c>
      <c r="N23" s="18"/>
      <c r="O23" s="18">
        <v>80</v>
      </c>
      <c r="P23" s="18"/>
      <c r="Q23" s="20">
        <v>0.23076923076923075</v>
      </c>
      <c r="R23" s="21">
        <v>3</v>
      </c>
      <c r="S23" s="20">
        <f t="shared" si="9"/>
        <v>0.44999999999999996</v>
      </c>
      <c r="T23" s="21">
        <v>4</v>
      </c>
      <c r="U23" s="20">
        <v>7.7254239078759696E-2</v>
      </c>
      <c r="V23" s="22">
        <v>2</v>
      </c>
      <c r="W23" s="20">
        <v>1</v>
      </c>
      <c r="X23" s="18">
        <v>5</v>
      </c>
      <c r="Y23" s="22">
        <f t="shared" si="0"/>
        <v>2.8</v>
      </c>
      <c r="Z23" s="18"/>
      <c r="AA23" s="23">
        <f t="shared" si="1"/>
        <v>3.4</v>
      </c>
      <c r="AB23" s="24" t="str">
        <f t="shared" si="2"/>
        <v>MEDIUM HIGH</v>
      </c>
      <c r="AC23" s="25" t="s">
        <v>79</v>
      </c>
      <c r="AD23" s="26">
        <v>4</v>
      </c>
      <c r="AE23" s="25" t="s">
        <v>97</v>
      </c>
      <c r="AF23" s="18">
        <v>2</v>
      </c>
      <c r="AG23" s="25" t="s">
        <v>81</v>
      </c>
      <c r="AH23" s="18">
        <v>3</v>
      </c>
      <c r="AI23" s="25" t="s">
        <v>67</v>
      </c>
      <c r="AJ23" s="18">
        <v>3</v>
      </c>
      <c r="AK23" s="25" t="s">
        <v>68</v>
      </c>
      <c r="AL23" s="18">
        <v>3</v>
      </c>
      <c r="AM23" s="25" t="s">
        <v>69</v>
      </c>
      <c r="AN23" s="25">
        <v>3</v>
      </c>
      <c r="AO23" s="22">
        <f t="shared" si="3"/>
        <v>3</v>
      </c>
      <c r="AP23" s="18"/>
      <c r="AQ23" s="24">
        <f t="shared" si="4"/>
        <v>1.1333333333333333</v>
      </c>
      <c r="AR23" s="24" t="str">
        <f t="shared" si="5"/>
        <v>MEDIUM LOW</v>
      </c>
      <c r="AS23" s="27">
        <v>1</v>
      </c>
      <c r="AT23" s="24">
        <f t="shared" si="6"/>
        <v>4</v>
      </c>
      <c r="AU23" s="18" t="str">
        <f t="shared" si="7"/>
        <v>LOW RISK</v>
      </c>
    </row>
    <row r="24" spans="2:47" ht="150">
      <c r="B24" s="33" t="s">
        <v>161</v>
      </c>
      <c r="C24" s="17">
        <v>4</v>
      </c>
      <c r="D24" s="18" t="s">
        <v>70</v>
      </c>
      <c r="E24" s="18" t="s">
        <v>63</v>
      </c>
      <c r="F24" s="17" t="s">
        <v>117</v>
      </c>
      <c r="G24" s="18">
        <v>85</v>
      </c>
      <c r="H24" s="18">
        <v>375.685</v>
      </c>
      <c r="I24" s="18" t="s">
        <v>64</v>
      </c>
      <c r="J24" s="19">
        <v>49539.633844631382</v>
      </c>
      <c r="K24" s="18">
        <v>238.20500000000001</v>
      </c>
      <c r="L24" s="22">
        <v>78.289400000000001</v>
      </c>
      <c r="M24" s="18">
        <v>5</v>
      </c>
      <c r="N24" s="18"/>
      <c r="O24" s="18">
        <v>85</v>
      </c>
      <c r="P24" s="18"/>
      <c r="Q24" s="20">
        <v>4.4532409698169226E-2</v>
      </c>
      <c r="R24" s="21">
        <v>5</v>
      </c>
      <c r="S24" s="20">
        <f t="shared" si="9"/>
        <v>0.44999999999999996</v>
      </c>
      <c r="T24" s="21">
        <v>4</v>
      </c>
      <c r="U24" s="20">
        <v>0.16138520302913342</v>
      </c>
      <c r="V24" s="22">
        <v>3</v>
      </c>
      <c r="W24" s="20">
        <v>0.19011405832013523</v>
      </c>
      <c r="X24" s="18">
        <v>3</v>
      </c>
      <c r="Y24" s="22">
        <f t="shared" si="0"/>
        <v>3</v>
      </c>
      <c r="Z24" s="18"/>
      <c r="AA24" s="23">
        <f t="shared" si="1"/>
        <v>4</v>
      </c>
      <c r="AB24" s="24" t="str">
        <f t="shared" si="2"/>
        <v>MEDIUM HIGH</v>
      </c>
      <c r="AC24" s="25" t="s">
        <v>65</v>
      </c>
      <c r="AD24" s="26">
        <v>3</v>
      </c>
      <c r="AE24" s="25" t="s">
        <v>66</v>
      </c>
      <c r="AF24" s="18">
        <v>3</v>
      </c>
      <c r="AG24" s="25" t="s">
        <v>118</v>
      </c>
      <c r="AH24" s="18">
        <v>3</v>
      </c>
      <c r="AI24" s="25" t="s">
        <v>67</v>
      </c>
      <c r="AJ24" s="18">
        <v>3</v>
      </c>
      <c r="AK24" s="25" t="s">
        <v>68</v>
      </c>
      <c r="AL24" s="18">
        <v>3</v>
      </c>
      <c r="AM24" s="25" t="s">
        <v>69</v>
      </c>
      <c r="AN24" s="25">
        <v>3</v>
      </c>
      <c r="AO24" s="22">
        <f t="shared" si="3"/>
        <v>3</v>
      </c>
      <c r="AP24" s="18"/>
      <c r="AQ24" s="24">
        <f t="shared" si="4"/>
        <v>1.3333333333333333</v>
      </c>
      <c r="AR24" s="24" t="str">
        <f t="shared" si="5"/>
        <v>MEDIUM LOW</v>
      </c>
      <c r="AS24" s="27">
        <v>2</v>
      </c>
      <c r="AT24" s="24">
        <f t="shared" si="6"/>
        <v>8</v>
      </c>
      <c r="AU24" s="18" t="str">
        <f t="shared" si="7"/>
        <v>MODERATE RISK</v>
      </c>
    </row>
    <row r="25" spans="2:47" ht="150">
      <c r="B25" s="33" t="s">
        <v>161</v>
      </c>
      <c r="C25" s="17">
        <v>4</v>
      </c>
      <c r="D25" s="18" t="s">
        <v>70</v>
      </c>
      <c r="E25" s="18" t="s">
        <v>71</v>
      </c>
      <c r="F25" s="17" t="s">
        <v>119</v>
      </c>
      <c r="G25" s="18">
        <v>400</v>
      </c>
      <c r="H25" s="18">
        <v>1995.4369999999999</v>
      </c>
      <c r="I25" s="18" t="s">
        <v>90</v>
      </c>
      <c r="J25" s="19">
        <v>17222.857142857141</v>
      </c>
      <c r="K25" s="18">
        <v>890.96699999999998</v>
      </c>
      <c r="L25" s="22">
        <v>52.906199999999998</v>
      </c>
      <c r="M25" s="18">
        <v>4</v>
      </c>
      <c r="N25" s="18"/>
      <c r="O25" s="18">
        <v>400</v>
      </c>
      <c r="P25" s="18"/>
      <c r="Q25" s="20">
        <v>4.2857142857142858E-2</v>
      </c>
      <c r="R25" s="21">
        <v>5</v>
      </c>
      <c r="S25" s="20">
        <f t="shared" si="9"/>
        <v>0.44999999999999996</v>
      </c>
      <c r="T25" s="21">
        <v>4</v>
      </c>
      <c r="U25" s="20">
        <v>3.1572031590072755E-2</v>
      </c>
      <c r="V25" s="22">
        <v>1</v>
      </c>
      <c r="W25" s="20">
        <v>0.15604952699584101</v>
      </c>
      <c r="X25" s="18">
        <v>3</v>
      </c>
      <c r="Y25" s="22">
        <f t="shared" si="0"/>
        <v>2.6</v>
      </c>
      <c r="Z25" s="18"/>
      <c r="AA25" s="23">
        <f t="shared" si="1"/>
        <v>3.3</v>
      </c>
      <c r="AB25" s="24" t="str">
        <f t="shared" si="2"/>
        <v>MEDIUM HIGH</v>
      </c>
      <c r="AC25" s="25" t="s">
        <v>79</v>
      </c>
      <c r="AD25" s="26">
        <v>4</v>
      </c>
      <c r="AE25" s="25" t="s">
        <v>91</v>
      </c>
      <c r="AF25" s="18">
        <v>4</v>
      </c>
      <c r="AG25" s="25" t="s">
        <v>120</v>
      </c>
      <c r="AH25" s="18">
        <v>3</v>
      </c>
      <c r="AI25" s="25" t="s">
        <v>67</v>
      </c>
      <c r="AJ25" s="18">
        <v>3</v>
      </c>
      <c r="AK25" s="25" t="s">
        <v>68</v>
      </c>
      <c r="AL25" s="18">
        <v>3</v>
      </c>
      <c r="AM25" s="25" t="s">
        <v>69</v>
      </c>
      <c r="AN25" s="25">
        <v>3</v>
      </c>
      <c r="AO25" s="22">
        <f t="shared" si="3"/>
        <v>3.3333333333333335</v>
      </c>
      <c r="AP25" s="18"/>
      <c r="AQ25" s="24">
        <f t="shared" si="4"/>
        <v>0.98999999999999988</v>
      </c>
      <c r="AR25" s="24" t="str">
        <f t="shared" si="5"/>
        <v>LOW</v>
      </c>
      <c r="AS25" s="27">
        <v>2</v>
      </c>
      <c r="AT25" s="24">
        <f t="shared" si="6"/>
        <v>8</v>
      </c>
      <c r="AU25" s="18" t="str">
        <f t="shared" si="7"/>
        <v>MODERATE RISK</v>
      </c>
    </row>
    <row r="26" spans="2:47" ht="150">
      <c r="B26" s="33" t="s">
        <v>161</v>
      </c>
      <c r="C26" s="17">
        <v>4</v>
      </c>
      <c r="D26" s="17" t="s">
        <v>62</v>
      </c>
      <c r="E26" s="18" t="s">
        <v>63</v>
      </c>
      <c r="F26" s="17" t="s">
        <v>121</v>
      </c>
      <c r="G26" s="18">
        <v>260</v>
      </c>
      <c r="H26" s="18">
        <v>696.03599999999994</v>
      </c>
      <c r="I26" s="18" t="s">
        <v>64</v>
      </c>
      <c r="J26" s="19">
        <v>125375.06883604507</v>
      </c>
      <c r="K26" s="18">
        <v>79.015000000000001</v>
      </c>
      <c r="L26" s="22">
        <v>37.780700000000003</v>
      </c>
      <c r="M26" s="18">
        <v>3</v>
      </c>
      <c r="N26" s="18"/>
      <c r="O26" s="18">
        <v>260</v>
      </c>
      <c r="P26" s="18"/>
      <c r="Q26" s="20">
        <v>1.1264080100125156E-2</v>
      </c>
      <c r="R26" s="21">
        <v>5</v>
      </c>
      <c r="S26" s="20">
        <f t="shared" si="9"/>
        <v>0.44999999999999996</v>
      </c>
      <c r="T26" s="21">
        <v>4</v>
      </c>
      <c r="U26" s="20">
        <v>0.34437873903073979</v>
      </c>
      <c r="V26" s="22">
        <v>4</v>
      </c>
      <c r="W26" s="20">
        <v>1.6362999249582065E-4</v>
      </c>
      <c r="X26" s="18">
        <v>0</v>
      </c>
      <c r="Y26" s="22">
        <f t="shared" si="0"/>
        <v>2.6</v>
      </c>
      <c r="Z26" s="18"/>
      <c r="AA26" s="23">
        <f t="shared" si="1"/>
        <v>2.8</v>
      </c>
      <c r="AB26" s="24" t="str">
        <f t="shared" si="2"/>
        <v>MEDIUM</v>
      </c>
      <c r="AC26" s="25" t="s">
        <v>65</v>
      </c>
      <c r="AD26" s="26">
        <v>3</v>
      </c>
      <c r="AE26" s="25" t="s">
        <v>66</v>
      </c>
      <c r="AF26" s="18">
        <v>3</v>
      </c>
      <c r="AG26" s="25" t="s">
        <v>105</v>
      </c>
      <c r="AH26" s="18">
        <v>3</v>
      </c>
      <c r="AI26" s="25" t="s">
        <v>67</v>
      </c>
      <c r="AJ26" s="18">
        <v>3</v>
      </c>
      <c r="AK26" s="25" t="s">
        <v>68</v>
      </c>
      <c r="AL26" s="18">
        <v>3</v>
      </c>
      <c r="AM26" s="25" t="s">
        <v>69</v>
      </c>
      <c r="AN26" s="25">
        <v>3</v>
      </c>
      <c r="AO26" s="22">
        <f t="shared" si="3"/>
        <v>3</v>
      </c>
      <c r="AP26" s="18"/>
      <c r="AQ26" s="24">
        <f t="shared" si="4"/>
        <v>0.93333333333333324</v>
      </c>
      <c r="AR26" s="24" t="str">
        <f t="shared" si="5"/>
        <v>LOW</v>
      </c>
      <c r="AS26" s="27">
        <v>2</v>
      </c>
      <c r="AT26" s="24">
        <f t="shared" si="6"/>
        <v>8</v>
      </c>
      <c r="AU26" s="18" t="str">
        <f t="shared" si="7"/>
        <v>MODERATE RISK</v>
      </c>
    </row>
    <row r="27" spans="2:47" ht="150">
      <c r="B27" s="33" t="s">
        <v>161</v>
      </c>
      <c r="C27" s="17">
        <v>4</v>
      </c>
      <c r="D27" s="17" t="s">
        <v>62</v>
      </c>
      <c r="E27" s="18" t="s">
        <v>63</v>
      </c>
      <c r="F27" s="17" t="s">
        <v>122</v>
      </c>
      <c r="G27" s="18">
        <v>241</v>
      </c>
      <c r="H27" s="18">
        <v>390.36799999999999</v>
      </c>
      <c r="I27" s="18" t="s">
        <v>64</v>
      </c>
      <c r="J27" s="19">
        <v>121664.90428441203</v>
      </c>
      <c r="K27" s="18">
        <v>34.002699999999997</v>
      </c>
      <c r="L27" s="22">
        <v>11.714700000000001</v>
      </c>
      <c r="M27" s="18">
        <v>1</v>
      </c>
      <c r="N27" s="18"/>
      <c r="O27" s="18">
        <v>241</v>
      </c>
      <c r="P27" s="18"/>
      <c r="Q27" s="20">
        <v>0</v>
      </c>
      <c r="R27" s="21">
        <v>5</v>
      </c>
      <c r="S27" s="20">
        <f t="shared" si="9"/>
        <v>0.44999999999999996</v>
      </c>
      <c r="T27" s="21">
        <v>4</v>
      </c>
      <c r="U27" s="20">
        <v>0.42152532994507741</v>
      </c>
      <c r="V27" s="22">
        <v>4</v>
      </c>
      <c r="W27" s="20">
        <v>2.5616853840478727E-3</v>
      </c>
      <c r="X27" s="18">
        <v>0</v>
      </c>
      <c r="Y27" s="22">
        <f t="shared" si="0"/>
        <v>2.6</v>
      </c>
      <c r="Z27" s="18"/>
      <c r="AA27" s="23">
        <f t="shared" si="1"/>
        <v>1.8</v>
      </c>
      <c r="AB27" s="24" t="str">
        <f t="shared" si="2"/>
        <v>MEDIUM LOW</v>
      </c>
      <c r="AC27" s="25" t="s">
        <v>65</v>
      </c>
      <c r="AD27" s="26">
        <v>3</v>
      </c>
      <c r="AE27" s="25" t="s">
        <v>66</v>
      </c>
      <c r="AF27" s="18">
        <v>3</v>
      </c>
      <c r="AG27" s="25" t="s">
        <v>105</v>
      </c>
      <c r="AH27" s="18">
        <v>3</v>
      </c>
      <c r="AI27" s="25" t="s">
        <v>67</v>
      </c>
      <c r="AJ27" s="18">
        <v>3</v>
      </c>
      <c r="AK27" s="25" t="s">
        <v>68</v>
      </c>
      <c r="AL27" s="18">
        <v>3</v>
      </c>
      <c r="AM27" s="25" t="s">
        <v>69</v>
      </c>
      <c r="AN27" s="25">
        <v>3</v>
      </c>
      <c r="AO27" s="22">
        <f t="shared" si="3"/>
        <v>3</v>
      </c>
      <c r="AP27" s="18"/>
      <c r="AQ27" s="24">
        <f t="shared" si="4"/>
        <v>0.6</v>
      </c>
      <c r="AR27" s="24" t="str">
        <f t="shared" si="5"/>
        <v>LOW</v>
      </c>
      <c r="AS27" s="27">
        <v>4</v>
      </c>
      <c r="AT27" s="24">
        <f t="shared" si="6"/>
        <v>16</v>
      </c>
      <c r="AU27" s="18" t="str">
        <f t="shared" si="7"/>
        <v>VERY HIGH RISK</v>
      </c>
    </row>
    <row r="28" spans="2:47" ht="150">
      <c r="B28" s="33" t="s">
        <v>161</v>
      </c>
      <c r="C28" s="17">
        <v>4</v>
      </c>
      <c r="D28" s="18" t="s">
        <v>70</v>
      </c>
      <c r="E28" s="18" t="s">
        <v>63</v>
      </c>
      <c r="F28" s="17" t="s">
        <v>123</v>
      </c>
      <c r="G28" s="18">
        <v>700</v>
      </c>
      <c r="H28" s="18">
        <v>1513.2539999999999</v>
      </c>
      <c r="I28" s="18" t="s">
        <v>64</v>
      </c>
      <c r="J28" s="19">
        <v>116150.62577362123</v>
      </c>
      <c r="K28" s="18">
        <v>322.18700000000001</v>
      </c>
      <c r="L28" s="22">
        <v>36.996099999999998</v>
      </c>
      <c r="M28" s="18">
        <v>3</v>
      </c>
      <c r="N28" s="18"/>
      <c r="O28" s="18">
        <v>700</v>
      </c>
      <c r="P28" s="18"/>
      <c r="Q28" s="20">
        <v>6.188969880346582E-3</v>
      </c>
      <c r="R28" s="21">
        <v>5</v>
      </c>
      <c r="S28" s="20">
        <f t="shared" si="9"/>
        <v>0.44999999999999996</v>
      </c>
      <c r="T28" s="21">
        <v>4</v>
      </c>
      <c r="U28" s="20">
        <v>0.28829264617836797</v>
      </c>
      <c r="V28" s="22">
        <v>3</v>
      </c>
      <c r="W28" s="20">
        <v>0.42450639482862756</v>
      </c>
      <c r="X28" s="18">
        <v>4</v>
      </c>
      <c r="Y28" s="22">
        <f t="shared" si="0"/>
        <v>3.2</v>
      </c>
      <c r="Z28" s="18"/>
      <c r="AA28" s="23">
        <f t="shared" si="1"/>
        <v>3.1</v>
      </c>
      <c r="AB28" s="24" t="str">
        <f t="shared" si="2"/>
        <v>MEDIUM HIGH</v>
      </c>
      <c r="AC28" s="25" t="s">
        <v>65</v>
      </c>
      <c r="AD28" s="26">
        <v>3</v>
      </c>
      <c r="AE28" s="25" t="s">
        <v>66</v>
      </c>
      <c r="AF28" s="18">
        <v>3</v>
      </c>
      <c r="AG28" s="25" t="s">
        <v>105</v>
      </c>
      <c r="AH28" s="18">
        <v>3</v>
      </c>
      <c r="AI28" s="25" t="s">
        <v>67</v>
      </c>
      <c r="AJ28" s="18">
        <v>3</v>
      </c>
      <c r="AK28" s="25" t="s">
        <v>68</v>
      </c>
      <c r="AL28" s="18">
        <v>3</v>
      </c>
      <c r="AM28" s="25" t="s">
        <v>69</v>
      </c>
      <c r="AN28" s="25">
        <v>3</v>
      </c>
      <c r="AO28" s="22">
        <f t="shared" si="3"/>
        <v>3</v>
      </c>
      <c r="AP28" s="18"/>
      <c r="AQ28" s="24">
        <f t="shared" si="4"/>
        <v>1.0333333333333334</v>
      </c>
      <c r="AR28" s="24" t="str">
        <f t="shared" si="5"/>
        <v>MEDIUM LOW</v>
      </c>
      <c r="AS28" s="27">
        <v>3</v>
      </c>
      <c r="AT28" s="24">
        <f t="shared" si="6"/>
        <v>12</v>
      </c>
      <c r="AU28" s="18" t="str">
        <f t="shared" si="7"/>
        <v>HIGH RISK</v>
      </c>
    </row>
    <row r="29" spans="2:47" ht="150">
      <c r="B29" s="33" t="s">
        <v>161</v>
      </c>
      <c r="C29" s="17">
        <v>4</v>
      </c>
      <c r="D29" s="18" t="s">
        <v>70</v>
      </c>
      <c r="E29" s="18" t="s">
        <v>71</v>
      </c>
      <c r="F29" s="17" t="s">
        <v>124</v>
      </c>
      <c r="G29" s="18">
        <v>750</v>
      </c>
      <c r="H29" s="18">
        <v>786.22</v>
      </c>
      <c r="I29" s="18" t="s">
        <v>64</v>
      </c>
      <c r="J29" s="19">
        <v>10345.234933515863</v>
      </c>
      <c r="K29" s="18">
        <v>385.76100000000002</v>
      </c>
      <c r="L29" s="22">
        <v>60.866300000000003</v>
      </c>
      <c r="M29" s="18">
        <v>4</v>
      </c>
      <c r="N29" s="18"/>
      <c r="O29" s="18">
        <v>750</v>
      </c>
      <c r="P29" s="18"/>
      <c r="Q29" s="20">
        <v>0</v>
      </c>
      <c r="R29" s="21">
        <v>5</v>
      </c>
      <c r="S29" s="20">
        <f t="shared" si="9"/>
        <v>0.44999999999999996</v>
      </c>
      <c r="T29" s="21">
        <v>4</v>
      </c>
      <c r="U29" s="20">
        <v>9.1088473964030414E-2</v>
      </c>
      <c r="V29" s="22">
        <v>2</v>
      </c>
      <c r="W29" s="20">
        <v>0.19388466332578669</v>
      </c>
      <c r="X29" s="18">
        <v>3</v>
      </c>
      <c r="Y29" s="22">
        <f t="shared" si="0"/>
        <v>2.8</v>
      </c>
      <c r="Z29" s="18"/>
      <c r="AA29" s="23">
        <f t="shared" si="1"/>
        <v>3.4</v>
      </c>
      <c r="AB29" s="24" t="str">
        <f t="shared" si="2"/>
        <v>MEDIUM HIGH</v>
      </c>
      <c r="AC29" s="25" t="s">
        <v>65</v>
      </c>
      <c r="AD29" s="26">
        <v>3</v>
      </c>
      <c r="AE29" s="25" t="s">
        <v>125</v>
      </c>
      <c r="AF29" s="18">
        <v>3</v>
      </c>
      <c r="AG29" s="25" t="s">
        <v>105</v>
      </c>
      <c r="AH29" s="18">
        <v>3</v>
      </c>
      <c r="AI29" s="25" t="s">
        <v>67</v>
      </c>
      <c r="AJ29" s="18">
        <v>3</v>
      </c>
      <c r="AK29" s="25" t="s">
        <v>68</v>
      </c>
      <c r="AL29" s="18">
        <v>3</v>
      </c>
      <c r="AM29" s="25" t="s">
        <v>69</v>
      </c>
      <c r="AN29" s="25">
        <v>3</v>
      </c>
      <c r="AO29" s="22">
        <f t="shared" si="3"/>
        <v>3</v>
      </c>
      <c r="AP29" s="18"/>
      <c r="AQ29" s="24">
        <f t="shared" si="4"/>
        <v>1.1333333333333333</v>
      </c>
      <c r="AR29" s="24" t="str">
        <f t="shared" si="5"/>
        <v>MEDIUM LOW</v>
      </c>
      <c r="AS29" s="27">
        <v>3</v>
      </c>
      <c r="AT29" s="24">
        <f t="shared" si="6"/>
        <v>12</v>
      </c>
      <c r="AU29" s="18" t="str">
        <f t="shared" si="7"/>
        <v>HIGH RISK</v>
      </c>
    </row>
    <row r="30" spans="2:47" ht="150">
      <c r="B30" s="33" t="s">
        <v>161</v>
      </c>
      <c r="C30" s="17">
        <v>4</v>
      </c>
      <c r="D30" s="18" t="s">
        <v>70</v>
      </c>
      <c r="E30" s="18" t="s">
        <v>71</v>
      </c>
      <c r="F30" s="17" t="s">
        <v>126</v>
      </c>
      <c r="G30" s="18">
        <v>120</v>
      </c>
      <c r="H30" s="18">
        <v>197.53700000000001</v>
      </c>
      <c r="I30" s="18" t="s">
        <v>90</v>
      </c>
      <c r="J30" s="19">
        <v>70.333333333333329</v>
      </c>
      <c r="K30" s="18">
        <v>171.74199999999999</v>
      </c>
      <c r="L30" s="22">
        <v>86.941699999999997</v>
      </c>
      <c r="M30" s="18">
        <v>5</v>
      </c>
      <c r="N30" s="18"/>
      <c r="O30" s="18">
        <v>120</v>
      </c>
      <c r="P30" s="18"/>
      <c r="Q30" s="20">
        <v>0</v>
      </c>
      <c r="R30" s="21">
        <v>5</v>
      </c>
      <c r="S30" s="20">
        <v>0.55000000000000004</v>
      </c>
      <c r="T30" s="21">
        <v>5</v>
      </c>
      <c r="U30" s="30">
        <v>0.54673301710565614</v>
      </c>
      <c r="V30" s="31">
        <v>5</v>
      </c>
      <c r="W30" s="30">
        <v>0</v>
      </c>
      <c r="X30" s="18">
        <v>0</v>
      </c>
      <c r="Y30" s="22">
        <f t="shared" si="0"/>
        <v>3</v>
      </c>
      <c r="Z30" s="18"/>
      <c r="AA30" s="23">
        <f t="shared" si="1"/>
        <v>4</v>
      </c>
      <c r="AB30" s="24" t="str">
        <f t="shared" si="2"/>
        <v>MEDIUM HIGH</v>
      </c>
      <c r="AC30" s="25" t="s">
        <v>79</v>
      </c>
      <c r="AD30" s="26">
        <v>4</v>
      </c>
      <c r="AE30" s="25" t="s">
        <v>91</v>
      </c>
      <c r="AF30" s="18">
        <v>4</v>
      </c>
      <c r="AG30" s="25" t="s">
        <v>105</v>
      </c>
      <c r="AH30" s="18">
        <v>3</v>
      </c>
      <c r="AI30" s="25" t="s">
        <v>67</v>
      </c>
      <c r="AJ30" s="18">
        <v>3</v>
      </c>
      <c r="AK30" s="25" t="s">
        <v>68</v>
      </c>
      <c r="AL30" s="18">
        <v>3</v>
      </c>
      <c r="AM30" s="25" t="s">
        <v>69</v>
      </c>
      <c r="AN30" s="25">
        <v>3</v>
      </c>
      <c r="AO30" s="22">
        <f t="shared" si="3"/>
        <v>3.3333333333333335</v>
      </c>
      <c r="AP30" s="18"/>
      <c r="AQ30" s="24">
        <f t="shared" si="4"/>
        <v>1.2</v>
      </c>
      <c r="AR30" s="24" t="str">
        <f t="shared" si="5"/>
        <v>MEDIUM LOW</v>
      </c>
      <c r="AS30" s="27">
        <v>1</v>
      </c>
      <c r="AT30" s="24">
        <f t="shared" si="6"/>
        <v>4</v>
      </c>
      <c r="AU30" s="18" t="str">
        <f t="shared" si="7"/>
        <v>LOW RISK</v>
      </c>
    </row>
    <row r="31" spans="2:47" ht="165">
      <c r="B31" s="33" t="s">
        <v>161</v>
      </c>
      <c r="C31" s="17">
        <v>4</v>
      </c>
      <c r="D31" s="18" t="s">
        <v>70</v>
      </c>
      <c r="E31" s="18" t="s">
        <v>63</v>
      </c>
      <c r="F31" s="17" t="s">
        <v>127</v>
      </c>
      <c r="G31" s="18">
        <v>320</v>
      </c>
      <c r="H31" s="18">
        <v>1964.8580000000002</v>
      </c>
      <c r="I31" s="18" t="s">
        <v>64</v>
      </c>
      <c r="J31" s="19">
        <v>25855.555555555551</v>
      </c>
      <c r="K31" s="18">
        <v>412.12</v>
      </c>
      <c r="L31" s="22">
        <v>30.393699999999999</v>
      </c>
      <c r="M31" s="18">
        <v>3</v>
      </c>
      <c r="N31" s="18"/>
      <c r="O31" s="18">
        <v>320</v>
      </c>
      <c r="P31" s="18"/>
      <c r="Q31" s="20">
        <v>2.7777777777777776E-2</v>
      </c>
      <c r="R31" s="21">
        <v>5</v>
      </c>
      <c r="S31" s="20">
        <v>0.55000000000000004</v>
      </c>
      <c r="T31" s="21">
        <v>5</v>
      </c>
      <c r="U31" s="30">
        <v>4.9469223730162687E-2</v>
      </c>
      <c r="V31" s="31">
        <v>1</v>
      </c>
      <c r="W31" s="30">
        <v>0.30990432896423048</v>
      </c>
      <c r="X31" s="18"/>
      <c r="Y31" s="22">
        <f t="shared" si="0"/>
        <v>2.2000000000000002</v>
      </c>
      <c r="Z31" s="18"/>
      <c r="AA31" s="23">
        <f t="shared" si="1"/>
        <v>2.6</v>
      </c>
      <c r="AB31" s="24" t="str">
        <f t="shared" si="2"/>
        <v>MEDIUM</v>
      </c>
      <c r="AC31" s="25" t="s">
        <v>65</v>
      </c>
      <c r="AD31" s="26">
        <v>3</v>
      </c>
      <c r="AE31" s="25" t="s">
        <v>125</v>
      </c>
      <c r="AF31" s="18">
        <v>3</v>
      </c>
      <c r="AG31" s="25" t="s">
        <v>128</v>
      </c>
      <c r="AH31" s="18">
        <v>3</v>
      </c>
      <c r="AI31" s="25" t="s">
        <v>67</v>
      </c>
      <c r="AJ31" s="18">
        <v>3</v>
      </c>
      <c r="AK31" s="25" t="s">
        <v>68</v>
      </c>
      <c r="AL31" s="18">
        <v>3</v>
      </c>
      <c r="AM31" s="25" t="s">
        <v>69</v>
      </c>
      <c r="AN31" s="25">
        <v>3</v>
      </c>
      <c r="AO31" s="22">
        <f t="shared" si="3"/>
        <v>3</v>
      </c>
      <c r="AP31" s="18"/>
      <c r="AQ31" s="24">
        <f t="shared" si="4"/>
        <v>0.8666666666666667</v>
      </c>
      <c r="AR31" s="24" t="str">
        <f t="shared" si="5"/>
        <v>LOW</v>
      </c>
      <c r="AS31" s="27">
        <v>4</v>
      </c>
      <c r="AT31" s="24">
        <f t="shared" si="6"/>
        <v>16</v>
      </c>
      <c r="AU31" s="18" t="str">
        <f t="shared" si="7"/>
        <v>VERY HIGH RISK</v>
      </c>
    </row>
    <row r="32" spans="2:47" ht="150">
      <c r="B32" s="33" t="s">
        <v>161</v>
      </c>
      <c r="C32" s="17">
        <v>4</v>
      </c>
      <c r="D32" s="18" t="s">
        <v>70</v>
      </c>
      <c r="E32" s="18" t="s">
        <v>71</v>
      </c>
      <c r="F32" s="17" t="s">
        <v>129</v>
      </c>
      <c r="G32" s="18">
        <v>452</v>
      </c>
      <c r="H32" s="18">
        <v>174.066</v>
      </c>
      <c r="I32" s="18" t="s">
        <v>90</v>
      </c>
      <c r="J32" s="19">
        <v>33954.545454545456</v>
      </c>
      <c r="K32" s="18">
        <v>53.228499999999997</v>
      </c>
      <c r="L32" s="22">
        <v>30.579499999999999</v>
      </c>
      <c r="M32" s="18">
        <v>3</v>
      </c>
      <c r="N32" s="18"/>
      <c r="O32" s="18">
        <v>452</v>
      </c>
      <c r="P32" s="18"/>
      <c r="Q32" s="20">
        <v>0</v>
      </c>
      <c r="R32" s="21">
        <v>5</v>
      </c>
      <c r="S32" s="20">
        <v>0.55000000000000004</v>
      </c>
      <c r="T32" s="21">
        <v>5</v>
      </c>
      <c r="U32" s="30">
        <v>0.75833304608596741</v>
      </c>
      <c r="V32" s="31">
        <v>5</v>
      </c>
      <c r="W32" s="30">
        <v>0</v>
      </c>
      <c r="X32" s="18">
        <v>0</v>
      </c>
      <c r="Y32" s="22">
        <f t="shared" si="0"/>
        <v>3</v>
      </c>
      <c r="Z32" s="18"/>
      <c r="AA32" s="23">
        <f t="shared" si="1"/>
        <v>3</v>
      </c>
      <c r="AB32" s="24" t="str">
        <f t="shared" si="2"/>
        <v>MEDIUM</v>
      </c>
      <c r="AC32" s="25" t="s">
        <v>79</v>
      </c>
      <c r="AD32" s="26">
        <v>4</v>
      </c>
      <c r="AE32" s="25" t="s">
        <v>91</v>
      </c>
      <c r="AF32" s="18">
        <v>4</v>
      </c>
      <c r="AG32" s="25" t="s">
        <v>130</v>
      </c>
      <c r="AH32" s="18">
        <v>3</v>
      </c>
      <c r="AI32" s="25" t="s">
        <v>67</v>
      </c>
      <c r="AJ32" s="18">
        <v>3</v>
      </c>
      <c r="AK32" s="25" t="s">
        <v>68</v>
      </c>
      <c r="AL32" s="18">
        <v>3</v>
      </c>
      <c r="AM32" s="25" t="s">
        <v>69</v>
      </c>
      <c r="AN32" s="25">
        <v>3</v>
      </c>
      <c r="AO32" s="22">
        <f t="shared" si="3"/>
        <v>3.3333333333333335</v>
      </c>
      <c r="AP32" s="18"/>
      <c r="AQ32" s="24">
        <f t="shared" si="4"/>
        <v>0.89999999999999991</v>
      </c>
      <c r="AR32" s="24" t="str">
        <f t="shared" si="5"/>
        <v>LOW</v>
      </c>
      <c r="AS32" s="27">
        <v>3</v>
      </c>
      <c r="AT32" s="24">
        <f t="shared" si="6"/>
        <v>12</v>
      </c>
      <c r="AU32" s="18" t="str">
        <f t="shared" si="7"/>
        <v>HIGH RISK</v>
      </c>
    </row>
    <row r="33" spans="2:47" ht="150">
      <c r="B33" s="33" t="s">
        <v>161</v>
      </c>
      <c r="C33" s="17">
        <v>4</v>
      </c>
      <c r="D33" s="18" t="s">
        <v>70</v>
      </c>
      <c r="E33" s="18" t="s">
        <v>71</v>
      </c>
      <c r="F33" s="17" t="s">
        <v>131</v>
      </c>
      <c r="G33" s="18">
        <v>170</v>
      </c>
      <c r="H33" s="18">
        <v>133.42339999999999</v>
      </c>
      <c r="I33" s="18" t="s">
        <v>132</v>
      </c>
      <c r="J33" s="19">
        <v>4873.333333333333</v>
      </c>
      <c r="K33" s="18">
        <v>37.905999999999999</v>
      </c>
      <c r="L33" s="22">
        <v>46.179900000000004</v>
      </c>
      <c r="M33" s="18">
        <v>3</v>
      </c>
      <c r="N33" s="18"/>
      <c r="O33" s="18">
        <v>170</v>
      </c>
      <c r="P33" s="18"/>
      <c r="Q33" s="20">
        <v>0</v>
      </c>
      <c r="R33" s="21">
        <v>5</v>
      </c>
      <c r="S33" s="20">
        <v>0.55000000000000004</v>
      </c>
      <c r="T33" s="21">
        <v>5</v>
      </c>
      <c r="U33" s="30">
        <v>0.80945321435370421</v>
      </c>
      <c r="V33" s="31">
        <v>5</v>
      </c>
      <c r="W33" s="30">
        <v>0.38479082379852414</v>
      </c>
      <c r="X33" s="18">
        <v>4</v>
      </c>
      <c r="Y33" s="22">
        <f t="shared" si="0"/>
        <v>3.8</v>
      </c>
      <c r="Z33" s="18"/>
      <c r="AA33" s="23">
        <f t="shared" si="1"/>
        <v>3.4</v>
      </c>
      <c r="AB33" s="24" t="str">
        <f t="shared" si="2"/>
        <v>MEDIUM HIGH</v>
      </c>
      <c r="AC33" s="25" t="s">
        <v>79</v>
      </c>
      <c r="AD33" s="26">
        <v>4</v>
      </c>
      <c r="AE33" s="25" t="s">
        <v>91</v>
      </c>
      <c r="AF33" s="18">
        <v>4</v>
      </c>
      <c r="AG33" s="25" t="s">
        <v>133</v>
      </c>
      <c r="AH33" s="18">
        <v>3</v>
      </c>
      <c r="AI33" s="25" t="s">
        <v>67</v>
      </c>
      <c r="AJ33" s="18">
        <v>3</v>
      </c>
      <c r="AK33" s="25" t="s">
        <v>68</v>
      </c>
      <c r="AL33" s="18">
        <v>3</v>
      </c>
      <c r="AM33" s="25" t="s">
        <v>69</v>
      </c>
      <c r="AN33" s="25">
        <v>3</v>
      </c>
      <c r="AO33" s="22">
        <f t="shared" si="3"/>
        <v>3.3333333333333335</v>
      </c>
      <c r="AP33" s="18"/>
      <c r="AQ33" s="24">
        <f t="shared" si="4"/>
        <v>1.02</v>
      </c>
      <c r="AR33" s="24" t="str">
        <f t="shared" si="5"/>
        <v>MEDIUM LOW</v>
      </c>
      <c r="AS33" s="27">
        <v>3</v>
      </c>
      <c r="AT33" s="24">
        <f t="shared" si="6"/>
        <v>12</v>
      </c>
      <c r="AU33" s="18" t="str">
        <f t="shared" si="7"/>
        <v>HIGH RISK</v>
      </c>
    </row>
    <row r="34" spans="2:47" ht="150">
      <c r="B34" s="33" t="s">
        <v>161</v>
      </c>
      <c r="C34" s="17">
        <v>4</v>
      </c>
      <c r="D34" s="17" t="s">
        <v>62</v>
      </c>
      <c r="E34" s="18" t="s">
        <v>63</v>
      </c>
      <c r="F34" s="17" t="s">
        <v>134</v>
      </c>
      <c r="G34" s="18">
        <v>200</v>
      </c>
      <c r="H34" s="18">
        <v>230.672</v>
      </c>
      <c r="I34" s="18" t="s">
        <v>90</v>
      </c>
      <c r="J34" s="19">
        <v>7200</v>
      </c>
      <c r="K34" s="18">
        <v>2.3109600000000001E-2</v>
      </c>
      <c r="L34" s="22">
        <v>1.1797200000000001E-2</v>
      </c>
      <c r="M34" s="18">
        <v>1</v>
      </c>
      <c r="N34" s="18"/>
      <c r="O34" s="18">
        <v>200</v>
      </c>
      <c r="P34" s="18"/>
      <c r="Q34" s="20">
        <v>0</v>
      </c>
      <c r="R34" s="21">
        <v>5</v>
      </c>
      <c r="S34" s="29">
        <f>1-60%</f>
        <v>0.4</v>
      </c>
      <c r="T34" s="21">
        <v>4</v>
      </c>
      <c r="U34" s="30">
        <v>1.30054796420892E-2</v>
      </c>
      <c r="V34" s="31">
        <v>1</v>
      </c>
      <c r="W34" s="30">
        <v>0.15078119581050148</v>
      </c>
      <c r="X34" s="18">
        <v>2</v>
      </c>
      <c r="Y34" s="22">
        <f t="shared" si="0"/>
        <v>2.4</v>
      </c>
      <c r="Z34" s="18"/>
      <c r="AA34" s="23">
        <f t="shared" si="1"/>
        <v>1.7</v>
      </c>
      <c r="AB34" s="24" t="str">
        <f t="shared" si="2"/>
        <v>MEDIUM LOW</v>
      </c>
      <c r="AC34" s="25" t="s">
        <v>79</v>
      </c>
      <c r="AD34" s="26">
        <v>4</v>
      </c>
      <c r="AE34" s="25" t="s">
        <v>91</v>
      </c>
      <c r="AF34" s="18">
        <v>4</v>
      </c>
      <c r="AG34" s="25"/>
      <c r="AH34" s="18">
        <v>3</v>
      </c>
      <c r="AI34" s="25" t="s">
        <v>67</v>
      </c>
      <c r="AJ34" s="18">
        <v>3</v>
      </c>
      <c r="AK34" s="25" t="s">
        <v>68</v>
      </c>
      <c r="AL34" s="18">
        <v>3</v>
      </c>
      <c r="AM34" s="25" t="s">
        <v>69</v>
      </c>
      <c r="AN34" s="25">
        <v>3</v>
      </c>
      <c r="AO34" s="22">
        <f t="shared" si="3"/>
        <v>3.3333333333333335</v>
      </c>
      <c r="AP34" s="18"/>
      <c r="AQ34" s="24">
        <f t="shared" si="4"/>
        <v>0.51</v>
      </c>
      <c r="AR34" s="24" t="str">
        <f t="shared" si="5"/>
        <v>LOW</v>
      </c>
      <c r="AS34" s="27">
        <v>4</v>
      </c>
      <c r="AT34" s="24">
        <f t="shared" si="6"/>
        <v>16</v>
      </c>
      <c r="AU34" s="18" t="str">
        <f t="shared" si="7"/>
        <v>VERY HIGH RISK</v>
      </c>
    </row>
    <row r="35" spans="2:47" ht="150">
      <c r="B35" s="33" t="s">
        <v>161</v>
      </c>
      <c r="C35" s="17">
        <v>4</v>
      </c>
      <c r="D35" s="18" t="s">
        <v>70</v>
      </c>
      <c r="E35" s="18" t="s">
        <v>71</v>
      </c>
      <c r="F35" s="17" t="s">
        <v>135</v>
      </c>
      <c r="G35" s="18">
        <v>195</v>
      </c>
      <c r="H35" s="18">
        <v>529.99099999999999</v>
      </c>
      <c r="I35" s="18" t="s">
        <v>136</v>
      </c>
      <c r="J35" s="19">
        <v>3105.7108140947753</v>
      </c>
      <c r="K35" s="18">
        <v>262.68599999999998</v>
      </c>
      <c r="L35" s="22">
        <v>49.5642</v>
      </c>
      <c r="M35" s="18">
        <v>3</v>
      </c>
      <c r="N35" s="18"/>
      <c r="O35" s="18">
        <v>195</v>
      </c>
      <c r="P35" s="18"/>
      <c r="Q35" s="20">
        <v>0</v>
      </c>
      <c r="R35" s="21">
        <v>5</v>
      </c>
      <c r="S35" s="20">
        <v>0.55000000000000004</v>
      </c>
      <c r="T35" s="21">
        <v>5</v>
      </c>
      <c r="U35" s="30">
        <v>0.1132094695947667</v>
      </c>
      <c r="V35" s="31">
        <v>2</v>
      </c>
      <c r="W35" s="30">
        <v>0</v>
      </c>
      <c r="X35" s="18">
        <v>0</v>
      </c>
      <c r="Y35" s="22">
        <f t="shared" si="0"/>
        <v>2.4</v>
      </c>
      <c r="Z35" s="18"/>
      <c r="AA35" s="23">
        <f t="shared" si="1"/>
        <v>2.7</v>
      </c>
      <c r="AB35" s="24" t="str">
        <f t="shared" si="2"/>
        <v>MEDIUM</v>
      </c>
      <c r="AC35" s="25" t="s">
        <v>79</v>
      </c>
      <c r="AD35" s="26">
        <v>4</v>
      </c>
      <c r="AE35" s="25" t="s">
        <v>107</v>
      </c>
      <c r="AF35" s="18"/>
      <c r="AG35" s="25" t="s">
        <v>137</v>
      </c>
      <c r="AH35" s="18">
        <v>3</v>
      </c>
      <c r="AI35" s="25" t="s">
        <v>67</v>
      </c>
      <c r="AJ35" s="18">
        <v>3</v>
      </c>
      <c r="AK35" s="25" t="s">
        <v>68</v>
      </c>
      <c r="AL35" s="18">
        <v>3</v>
      </c>
      <c r="AM35" s="25" t="s">
        <v>69</v>
      </c>
      <c r="AN35" s="25">
        <v>3</v>
      </c>
      <c r="AO35" s="22">
        <f t="shared" si="3"/>
        <v>2.6666666666666665</v>
      </c>
      <c r="AP35" s="18"/>
      <c r="AQ35" s="24">
        <f t="shared" si="4"/>
        <v>1.0125000000000002</v>
      </c>
      <c r="AR35" s="24" t="str">
        <f t="shared" si="5"/>
        <v>MEDIUM LOW</v>
      </c>
      <c r="AS35" s="27">
        <v>1</v>
      </c>
      <c r="AT35" s="24">
        <f t="shared" si="6"/>
        <v>4</v>
      </c>
      <c r="AU35" s="18" t="str">
        <f t="shared" si="7"/>
        <v>LOW RISK</v>
      </c>
    </row>
    <row r="36" spans="2:47" ht="150">
      <c r="B36" s="33" t="s">
        <v>161</v>
      </c>
      <c r="C36" s="17">
        <v>4</v>
      </c>
      <c r="D36" s="18" t="s">
        <v>70</v>
      </c>
      <c r="E36" s="18" t="s">
        <v>63</v>
      </c>
      <c r="F36" s="17" t="s">
        <v>138</v>
      </c>
      <c r="G36" s="18">
        <v>140</v>
      </c>
      <c r="H36" s="18">
        <v>219.98</v>
      </c>
      <c r="I36" s="18" t="s">
        <v>139</v>
      </c>
      <c r="J36" s="19">
        <v>1580.4878048780492</v>
      </c>
      <c r="K36" s="18">
        <v>119.821</v>
      </c>
      <c r="L36" s="22">
        <v>54.469000000000001</v>
      </c>
      <c r="M36" s="18">
        <v>4</v>
      </c>
      <c r="N36" s="18"/>
      <c r="O36" s="18">
        <v>140</v>
      </c>
      <c r="P36" s="18"/>
      <c r="Q36" s="20">
        <v>0.10975609756097562</v>
      </c>
      <c r="R36" s="21">
        <v>4</v>
      </c>
      <c r="S36" s="20">
        <v>0.55000000000000004</v>
      </c>
      <c r="T36" s="21">
        <v>5</v>
      </c>
      <c r="U36" s="30">
        <v>0.11182834803163924</v>
      </c>
      <c r="V36" s="31">
        <v>2</v>
      </c>
      <c r="W36" s="30">
        <v>0</v>
      </c>
      <c r="X36" s="18">
        <v>0</v>
      </c>
      <c r="Y36" s="22">
        <f t="shared" si="0"/>
        <v>2.2000000000000002</v>
      </c>
      <c r="Z36" s="18"/>
      <c r="AA36" s="23">
        <f t="shared" si="1"/>
        <v>3.1</v>
      </c>
      <c r="AB36" s="24" t="str">
        <f t="shared" si="2"/>
        <v>MEDIUM HIGH</v>
      </c>
      <c r="AC36" s="25" t="s">
        <v>79</v>
      </c>
      <c r="AD36" s="26">
        <v>4</v>
      </c>
      <c r="AE36" s="25" t="s">
        <v>140</v>
      </c>
      <c r="AF36" s="18">
        <v>2</v>
      </c>
      <c r="AG36" s="25" t="s">
        <v>141</v>
      </c>
      <c r="AH36" s="18">
        <v>3</v>
      </c>
      <c r="AI36" s="25" t="s">
        <v>67</v>
      </c>
      <c r="AJ36" s="18">
        <v>3</v>
      </c>
      <c r="AK36" s="25" t="s">
        <v>68</v>
      </c>
      <c r="AL36" s="18">
        <v>3</v>
      </c>
      <c r="AM36" s="25" t="s">
        <v>69</v>
      </c>
      <c r="AN36" s="25">
        <v>3</v>
      </c>
      <c r="AO36" s="22">
        <f t="shared" si="3"/>
        <v>3</v>
      </c>
      <c r="AP36" s="18"/>
      <c r="AQ36" s="24">
        <f t="shared" si="4"/>
        <v>1.0333333333333334</v>
      </c>
      <c r="AR36" s="24" t="str">
        <f t="shared" si="5"/>
        <v>MEDIUM LOW</v>
      </c>
      <c r="AS36" s="27">
        <v>3</v>
      </c>
      <c r="AT36" s="24">
        <f t="shared" si="6"/>
        <v>12</v>
      </c>
      <c r="AU36" s="18" t="str">
        <f t="shared" si="7"/>
        <v>HIGH RISK</v>
      </c>
    </row>
    <row r="37" spans="2:47" ht="150">
      <c r="B37" s="33" t="s">
        <v>161</v>
      </c>
      <c r="C37" s="17">
        <v>4</v>
      </c>
      <c r="D37" s="18" t="s">
        <v>70</v>
      </c>
      <c r="E37" s="18" t="s">
        <v>63</v>
      </c>
      <c r="F37" s="17" t="s">
        <v>142</v>
      </c>
      <c r="G37" s="18">
        <v>380</v>
      </c>
      <c r="H37" s="18">
        <v>771.8309999999999</v>
      </c>
      <c r="I37" s="18" t="s">
        <v>64</v>
      </c>
      <c r="J37" s="19">
        <v>172879.70479704798</v>
      </c>
      <c r="K37" s="18">
        <v>179.31700000000001</v>
      </c>
      <c r="L37" s="22">
        <v>41.755000000000003</v>
      </c>
      <c r="M37" s="18">
        <v>4</v>
      </c>
      <c r="N37" s="18"/>
      <c r="O37" s="18">
        <v>380</v>
      </c>
      <c r="P37" s="18"/>
      <c r="Q37" s="20">
        <v>1.6605166051660517E-2</v>
      </c>
      <c r="R37" s="21">
        <v>5</v>
      </c>
      <c r="S37" s="20">
        <v>0.55000000000000004</v>
      </c>
      <c r="T37" s="21">
        <v>5</v>
      </c>
      <c r="U37" s="30">
        <v>0.21066787936737449</v>
      </c>
      <c r="V37" s="31">
        <v>3</v>
      </c>
      <c r="W37" s="30">
        <v>0.44359581307306911</v>
      </c>
      <c r="X37" s="18">
        <v>4</v>
      </c>
      <c r="Y37" s="22">
        <f t="shared" si="0"/>
        <v>3.4</v>
      </c>
      <c r="Z37" s="18"/>
      <c r="AA37" s="23">
        <f t="shared" si="1"/>
        <v>3.7</v>
      </c>
      <c r="AB37" s="24" t="str">
        <f t="shared" si="2"/>
        <v>MEDIUM HIGH</v>
      </c>
      <c r="AC37" s="25" t="s">
        <v>65</v>
      </c>
      <c r="AD37" s="26">
        <v>3</v>
      </c>
      <c r="AE37" s="25" t="s">
        <v>100</v>
      </c>
      <c r="AF37" s="18">
        <v>3</v>
      </c>
      <c r="AG37" s="25" t="s">
        <v>143</v>
      </c>
      <c r="AH37" s="18">
        <v>3</v>
      </c>
      <c r="AI37" s="25" t="s">
        <v>67</v>
      </c>
      <c r="AJ37" s="18">
        <v>3</v>
      </c>
      <c r="AK37" s="25" t="s">
        <v>68</v>
      </c>
      <c r="AL37" s="18">
        <v>3</v>
      </c>
      <c r="AM37" s="25" t="s">
        <v>69</v>
      </c>
      <c r="AN37" s="25">
        <v>3</v>
      </c>
      <c r="AO37" s="22">
        <f t="shared" si="3"/>
        <v>3</v>
      </c>
      <c r="AP37" s="18"/>
      <c r="AQ37" s="24">
        <f t="shared" si="4"/>
        <v>1.2333333333333334</v>
      </c>
      <c r="AR37" s="24" t="str">
        <f t="shared" si="5"/>
        <v>MEDIUM LOW</v>
      </c>
      <c r="AS37" s="27">
        <v>3</v>
      </c>
      <c r="AT37" s="24">
        <f t="shared" si="6"/>
        <v>12</v>
      </c>
      <c r="AU37" s="18" t="str">
        <f t="shared" si="7"/>
        <v>HIGH RISK</v>
      </c>
    </row>
    <row r="38" spans="2:47" ht="150">
      <c r="B38" s="33" t="s">
        <v>161</v>
      </c>
      <c r="C38" s="17">
        <v>4</v>
      </c>
      <c r="D38" s="17" t="s">
        <v>62</v>
      </c>
      <c r="E38" s="18" t="s">
        <v>71</v>
      </c>
      <c r="F38" s="17" t="s">
        <v>144</v>
      </c>
      <c r="G38" s="18">
        <v>230</v>
      </c>
      <c r="H38" s="18">
        <v>846.2</v>
      </c>
      <c r="I38" s="18" t="s">
        <v>64</v>
      </c>
      <c r="J38" s="19">
        <v>75995.775591159632</v>
      </c>
      <c r="K38" s="18">
        <v>194.983</v>
      </c>
      <c r="L38" s="22">
        <v>31.8277</v>
      </c>
      <c r="M38" s="18">
        <v>3</v>
      </c>
      <c r="N38" s="18"/>
      <c r="O38" s="18">
        <v>230</v>
      </c>
      <c r="P38" s="18"/>
      <c r="Q38" s="20">
        <v>2.318273144093555E-2</v>
      </c>
      <c r="R38" s="21">
        <v>5</v>
      </c>
      <c r="S38" s="20">
        <v>0.5</v>
      </c>
      <c r="T38" s="21">
        <v>5</v>
      </c>
      <c r="U38" s="30">
        <v>0.13763412904750649</v>
      </c>
      <c r="V38" s="31">
        <v>2</v>
      </c>
      <c r="W38" s="30">
        <v>0.27603285275348616</v>
      </c>
      <c r="X38" s="18">
        <v>3</v>
      </c>
      <c r="Y38" s="22">
        <f t="shared" si="0"/>
        <v>3</v>
      </c>
      <c r="Z38" s="18"/>
      <c r="AA38" s="23">
        <f t="shared" si="1"/>
        <v>3</v>
      </c>
      <c r="AB38" s="24" t="str">
        <f t="shared" si="2"/>
        <v>MEDIUM</v>
      </c>
      <c r="AC38" s="25" t="s">
        <v>65</v>
      </c>
      <c r="AD38" s="26">
        <v>3</v>
      </c>
      <c r="AE38" s="25" t="s">
        <v>100</v>
      </c>
      <c r="AF38" s="18">
        <v>3</v>
      </c>
      <c r="AG38" s="25" t="s">
        <v>105</v>
      </c>
      <c r="AH38" s="18">
        <v>3</v>
      </c>
      <c r="AI38" s="25" t="s">
        <v>67</v>
      </c>
      <c r="AJ38" s="18">
        <v>3</v>
      </c>
      <c r="AK38" s="25" t="s">
        <v>68</v>
      </c>
      <c r="AL38" s="18">
        <v>3</v>
      </c>
      <c r="AM38" s="25" t="s">
        <v>69</v>
      </c>
      <c r="AN38" s="25">
        <v>3</v>
      </c>
      <c r="AO38" s="22">
        <f t="shared" si="3"/>
        <v>3</v>
      </c>
      <c r="AP38" s="18"/>
      <c r="AQ38" s="24">
        <f t="shared" si="4"/>
        <v>1</v>
      </c>
      <c r="AR38" s="24" t="str">
        <f t="shared" si="5"/>
        <v>LOW</v>
      </c>
      <c r="AS38" s="27">
        <v>4</v>
      </c>
      <c r="AT38" s="24">
        <f t="shared" si="6"/>
        <v>16</v>
      </c>
      <c r="AU38" s="18" t="str">
        <f t="shared" si="7"/>
        <v>VERY HIGH RISK</v>
      </c>
    </row>
    <row r="39" spans="2:47" ht="150">
      <c r="B39" s="33" t="s">
        <v>161</v>
      </c>
      <c r="C39" s="17">
        <v>4</v>
      </c>
      <c r="D39" s="18" t="s">
        <v>70</v>
      </c>
      <c r="E39" s="18" t="s">
        <v>71</v>
      </c>
      <c r="F39" s="17" t="s">
        <v>145</v>
      </c>
      <c r="G39" s="18">
        <v>180</v>
      </c>
      <c r="H39" s="18">
        <v>187.75959999999998</v>
      </c>
      <c r="I39" s="18" t="s">
        <v>64</v>
      </c>
      <c r="J39" s="19">
        <v>85155.319148936163</v>
      </c>
      <c r="K39" s="18">
        <v>80.412700000000001</v>
      </c>
      <c r="L39" s="22">
        <v>69.094899999999996</v>
      </c>
      <c r="M39" s="18">
        <v>4</v>
      </c>
      <c r="N39" s="18"/>
      <c r="O39" s="18">
        <v>180</v>
      </c>
      <c r="P39" s="18"/>
      <c r="Q39" s="20">
        <v>4.7872340425531922E-2</v>
      </c>
      <c r="R39" s="21">
        <v>5</v>
      </c>
      <c r="S39" s="20">
        <v>0.55000000000000004</v>
      </c>
      <c r="T39" s="21">
        <v>5</v>
      </c>
      <c r="U39" s="30">
        <v>0.30038410818940819</v>
      </c>
      <c r="V39" s="31">
        <v>3</v>
      </c>
      <c r="W39" s="30">
        <v>0.3801648490942674</v>
      </c>
      <c r="X39" s="18">
        <v>4</v>
      </c>
      <c r="Y39" s="22">
        <f t="shared" si="0"/>
        <v>3.4</v>
      </c>
      <c r="Z39" s="18"/>
      <c r="AA39" s="23">
        <f t="shared" si="1"/>
        <v>3.7</v>
      </c>
      <c r="AB39" s="24" t="str">
        <f t="shared" si="2"/>
        <v>MEDIUM HIGH</v>
      </c>
      <c r="AC39" s="25" t="s">
        <v>65</v>
      </c>
      <c r="AD39" s="26">
        <v>3</v>
      </c>
      <c r="AE39" s="25" t="s">
        <v>100</v>
      </c>
      <c r="AF39" s="18">
        <v>3</v>
      </c>
      <c r="AG39" s="25" t="s">
        <v>146</v>
      </c>
      <c r="AH39" s="18">
        <v>3</v>
      </c>
      <c r="AI39" s="25" t="s">
        <v>67</v>
      </c>
      <c r="AJ39" s="18">
        <v>3</v>
      </c>
      <c r="AK39" s="25" t="s">
        <v>68</v>
      </c>
      <c r="AL39" s="18">
        <v>3</v>
      </c>
      <c r="AM39" s="25" t="s">
        <v>69</v>
      </c>
      <c r="AN39" s="25">
        <v>3</v>
      </c>
      <c r="AO39" s="22">
        <f t="shared" si="3"/>
        <v>3</v>
      </c>
      <c r="AP39" s="18"/>
      <c r="AQ39" s="24">
        <f t="shared" si="4"/>
        <v>1.2333333333333334</v>
      </c>
      <c r="AR39" s="24" t="str">
        <f t="shared" si="5"/>
        <v>MEDIUM LOW</v>
      </c>
      <c r="AS39" s="27">
        <v>2</v>
      </c>
      <c r="AT39" s="24">
        <f t="shared" si="6"/>
        <v>8</v>
      </c>
      <c r="AU39" s="18" t="str">
        <f t="shared" si="7"/>
        <v>MODERATE RISK</v>
      </c>
    </row>
    <row r="40" spans="2:47" ht="150">
      <c r="B40" s="33" t="s">
        <v>161</v>
      </c>
      <c r="C40" s="17">
        <v>4</v>
      </c>
      <c r="D40" s="18" t="s">
        <v>70</v>
      </c>
      <c r="E40" s="18" t="s">
        <v>71</v>
      </c>
      <c r="F40" s="17" t="s">
        <v>147</v>
      </c>
      <c r="G40" s="18">
        <v>250</v>
      </c>
      <c r="H40" s="18">
        <v>344.68689999999998</v>
      </c>
      <c r="I40" s="18" t="s">
        <v>64</v>
      </c>
      <c r="J40" s="19">
        <v>31328.571428571428</v>
      </c>
      <c r="K40" s="18">
        <v>139.72200000000001</v>
      </c>
      <c r="L40" s="22">
        <v>56.733400000000003</v>
      </c>
      <c r="M40" s="18">
        <v>4</v>
      </c>
      <c r="N40" s="18"/>
      <c r="O40" s="18">
        <v>250</v>
      </c>
      <c r="P40" s="18"/>
      <c r="Q40" s="20">
        <v>0.10714285714285714</v>
      </c>
      <c r="R40" s="21">
        <v>4</v>
      </c>
      <c r="S40" s="20">
        <v>0.55000000000000004</v>
      </c>
      <c r="T40" s="21">
        <v>5</v>
      </c>
      <c r="U40" s="30">
        <v>7.3109828078757849E-2</v>
      </c>
      <c r="V40" s="31">
        <v>2</v>
      </c>
      <c r="W40" s="30">
        <v>0.28550229208014583</v>
      </c>
      <c r="X40" s="18">
        <v>3</v>
      </c>
      <c r="Y40" s="22">
        <f t="shared" si="0"/>
        <v>2.8</v>
      </c>
      <c r="Z40" s="18"/>
      <c r="AA40" s="23">
        <f t="shared" si="1"/>
        <v>3.4</v>
      </c>
      <c r="AB40" s="24" t="str">
        <f t="shared" si="2"/>
        <v>MEDIUM HIGH</v>
      </c>
      <c r="AC40" s="25" t="s">
        <v>65</v>
      </c>
      <c r="AD40" s="26">
        <v>3</v>
      </c>
      <c r="AE40" s="25" t="s">
        <v>100</v>
      </c>
      <c r="AF40" s="18">
        <v>3</v>
      </c>
      <c r="AG40" s="25" t="s">
        <v>148</v>
      </c>
      <c r="AH40" s="18">
        <v>3</v>
      </c>
      <c r="AI40" s="25" t="s">
        <v>67</v>
      </c>
      <c r="AJ40" s="18">
        <v>3</v>
      </c>
      <c r="AK40" s="25" t="s">
        <v>68</v>
      </c>
      <c r="AL40" s="18">
        <v>3</v>
      </c>
      <c r="AM40" s="25" t="s">
        <v>69</v>
      </c>
      <c r="AN40" s="25">
        <v>3</v>
      </c>
      <c r="AO40" s="22">
        <f t="shared" si="3"/>
        <v>3</v>
      </c>
      <c r="AP40" s="18"/>
      <c r="AQ40" s="24">
        <f t="shared" si="4"/>
        <v>1.1333333333333333</v>
      </c>
      <c r="AR40" s="24" t="str">
        <f t="shared" si="5"/>
        <v>MEDIUM LOW</v>
      </c>
      <c r="AS40" s="27">
        <v>3</v>
      </c>
      <c r="AT40" s="24">
        <f t="shared" si="6"/>
        <v>12</v>
      </c>
      <c r="AU40" s="18" t="str">
        <f t="shared" si="7"/>
        <v>HIGH RISK</v>
      </c>
    </row>
    <row r="41" spans="2:47" ht="142.5">
      <c r="B41" s="33" t="s">
        <v>161</v>
      </c>
      <c r="C41" s="17">
        <v>4</v>
      </c>
      <c r="D41" s="18" t="s">
        <v>70</v>
      </c>
      <c r="E41" s="18" t="s">
        <v>63</v>
      </c>
      <c r="F41" s="17" t="s">
        <v>149</v>
      </c>
      <c r="G41" s="18">
        <v>30</v>
      </c>
      <c r="H41" s="18">
        <v>1199.1599999999999</v>
      </c>
      <c r="I41" s="18" t="s">
        <v>64</v>
      </c>
      <c r="J41" s="19">
        <v>130392.43027888447</v>
      </c>
      <c r="K41" s="18">
        <v>149.845</v>
      </c>
      <c r="L41" s="22">
        <v>25.078800000000001</v>
      </c>
      <c r="M41" s="18">
        <v>3</v>
      </c>
      <c r="N41" s="18"/>
      <c r="O41" s="18">
        <v>30</v>
      </c>
      <c r="P41" s="18"/>
      <c r="Q41" s="20">
        <v>5.9760956175298804E-3</v>
      </c>
      <c r="R41" s="21">
        <v>5</v>
      </c>
      <c r="S41" s="20">
        <v>0.55000000000000004</v>
      </c>
      <c r="T41" s="21">
        <v>5</v>
      </c>
      <c r="U41" s="30">
        <v>0.37676373461423002</v>
      </c>
      <c r="V41" s="31">
        <v>4</v>
      </c>
      <c r="W41" s="30">
        <v>0.50173704926782092</v>
      </c>
      <c r="X41" s="18">
        <v>5</v>
      </c>
      <c r="Y41" s="22">
        <f t="shared" si="0"/>
        <v>3.8</v>
      </c>
      <c r="Z41" s="18"/>
      <c r="AA41" s="23">
        <f t="shared" si="1"/>
        <v>3.4</v>
      </c>
      <c r="AB41" s="24" t="str">
        <f t="shared" si="2"/>
        <v>MEDIUM HIGH</v>
      </c>
      <c r="AC41" s="25" t="s">
        <v>65</v>
      </c>
      <c r="AD41" s="26">
        <v>3</v>
      </c>
      <c r="AE41" s="25" t="s">
        <v>100</v>
      </c>
      <c r="AF41" s="18">
        <v>3</v>
      </c>
      <c r="AG41" s="25" t="s">
        <v>150</v>
      </c>
      <c r="AH41" s="18">
        <v>3</v>
      </c>
      <c r="AI41" s="25" t="s">
        <v>67</v>
      </c>
      <c r="AJ41" s="18">
        <v>3</v>
      </c>
      <c r="AK41" s="25" t="s">
        <v>68</v>
      </c>
      <c r="AL41" s="18">
        <v>3</v>
      </c>
      <c r="AM41" s="25" t="s">
        <v>69</v>
      </c>
      <c r="AN41" s="25">
        <v>3</v>
      </c>
      <c r="AO41" s="22">
        <f t="shared" si="3"/>
        <v>3</v>
      </c>
      <c r="AP41" s="18"/>
      <c r="AQ41" s="24">
        <f t="shared" si="4"/>
        <v>1.1333333333333333</v>
      </c>
      <c r="AR41" s="24" t="str">
        <f t="shared" si="5"/>
        <v>MEDIUM LOW</v>
      </c>
      <c r="AS41" s="27">
        <v>3</v>
      </c>
      <c r="AT41" s="24">
        <f t="shared" si="6"/>
        <v>12</v>
      </c>
      <c r="AU41" s="18" t="str">
        <f t="shared" si="7"/>
        <v>HIGH RISK</v>
      </c>
    </row>
    <row r="42" spans="2:47" ht="150">
      <c r="B42" s="33" t="s">
        <v>161</v>
      </c>
      <c r="C42" s="17">
        <v>4</v>
      </c>
      <c r="D42" s="18" t="s">
        <v>70</v>
      </c>
      <c r="E42" s="18" t="s">
        <v>71</v>
      </c>
      <c r="F42" s="17" t="s">
        <v>151</v>
      </c>
      <c r="G42" s="18">
        <v>300</v>
      </c>
      <c r="H42" s="18">
        <v>93.6173</v>
      </c>
      <c r="I42" s="18" t="s">
        <v>90</v>
      </c>
      <c r="J42" s="19">
        <v>180000</v>
      </c>
      <c r="K42" s="18">
        <v>46.516199999999998</v>
      </c>
      <c r="L42" s="22">
        <v>49.687600000000003</v>
      </c>
      <c r="M42" s="18">
        <v>4</v>
      </c>
      <c r="N42" s="18"/>
      <c r="O42" s="18">
        <v>300</v>
      </c>
      <c r="P42" s="18"/>
      <c r="Q42" s="20">
        <v>0</v>
      </c>
      <c r="R42" s="21">
        <v>5</v>
      </c>
      <c r="S42" s="20">
        <v>0.55000000000000004</v>
      </c>
      <c r="T42" s="21">
        <v>5</v>
      </c>
      <c r="U42" s="30">
        <v>0.128181436550723</v>
      </c>
      <c r="V42" s="31">
        <v>2</v>
      </c>
      <c r="W42" s="30">
        <v>0</v>
      </c>
      <c r="X42" s="18">
        <v>0</v>
      </c>
      <c r="Y42" s="22">
        <f t="shared" si="0"/>
        <v>2.4</v>
      </c>
      <c r="Z42" s="18"/>
      <c r="AA42" s="23">
        <f t="shared" si="1"/>
        <v>3.2</v>
      </c>
      <c r="AB42" s="24" t="str">
        <f t="shared" si="2"/>
        <v>MEDIUM HIGH</v>
      </c>
      <c r="AC42" s="25" t="s">
        <v>79</v>
      </c>
      <c r="AD42" s="26">
        <v>4</v>
      </c>
      <c r="AE42" s="25" t="s">
        <v>107</v>
      </c>
      <c r="AF42" s="18"/>
      <c r="AG42" s="25" t="s">
        <v>152</v>
      </c>
      <c r="AH42" s="18">
        <v>3</v>
      </c>
      <c r="AI42" s="25" t="s">
        <v>67</v>
      </c>
      <c r="AJ42" s="18">
        <v>3</v>
      </c>
      <c r="AK42" s="25" t="s">
        <v>68</v>
      </c>
      <c r="AL42" s="18">
        <v>3</v>
      </c>
      <c r="AM42" s="25" t="s">
        <v>69</v>
      </c>
      <c r="AN42" s="25">
        <v>3</v>
      </c>
      <c r="AO42" s="22">
        <f t="shared" si="3"/>
        <v>2.6666666666666665</v>
      </c>
      <c r="AP42" s="18"/>
      <c r="AQ42" s="24">
        <f t="shared" si="4"/>
        <v>1.2000000000000002</v>
      </c>
      <c r="AR42" s="24" t="str">
        <f t="shared" si="5"/>
        <v>MEDIUM LOW</v>
      </c>
      <c r="AS42" s="27">
        <v>2</v>
      </c>
      <c r="AT42" s="24">
        <f t="shared" si="6"/>
        <v>8</v>
      </c>
      <c r="AU42" s="18" t="str">
        <f t="shared" si="7"/>
        <v>MODERATE RISK</v>
      </c>
    </row>
    <row r="43" spans="2:47" ht="150">
      <c r="B43" s="33" t="s">
        <v>161</v>
      </c>
      <c r="C43" s="17">
        <v>4</v>
      </c>
      <c r="D43" s="18" t="s">
        <v>70</v>
      </c>
      <c r="E43" s="18" t="s">
        <v>63</v>
      </c>
      <c r="F43" s="17" t="s">
        <v>153</v>
      </c>
      <c r="G43" s="18">
        <v>485</v>
      </c>
      <c r="H43" s="18">
        <v>783.81659999999999</v>
      </c>
      <c r="I43" s="18" t="s">
        <v>64</v>
      </c>
      <c r="J43" s="19">
        <v>153130.3448275862</v>
      </c>
      <c r="K43" s="18">
        <v>84.392899999999997</v>
      </c>
      <c r="L43" s="22">
        <v>11.3878</v>
      </c>
      <c r="M43" s="18">
        <v>1</v>
      </c>
      <c r="N43" s="18"/>
      <c r="O43" s="18">
        <v>485</v>
      </c>
      <c r="P43" s="18"/>
      <c r="Q43" s="20">
        <v>0</v>
      </c>
      <c r="R43" s="21">
        <v>5</v>
      </c>
      <c r="S43" s="20">
        <v>0.55000000000000004</v>
      </c>
      <c r="T43" s="21">
        <v>5</v>
      </c>
      <c r="U43" s="30">
        <v>8.8796282191522857E-2</v>
      </c>
      <c r="V43" s="31">
        <v>2</v>
      </c>
      <c r="W43" s="30">
        <v>5.4524999853282005E-2</v>
      </c>
      <c r="X43" s="18">
        <v>2</v>
      </c>
      <c r="Y43" s="22">
        <f t="shared" si="0"/>
        <v>2.8</v>
      </c>
      <c r="Z43" s="18"/>
      <c r="AA43" s="23">
        <f t="shared" si="1"/>
        <v>1.9</v>
      </c>
      <c r="AB43" s="24" t="str">
        <f t="shared" si="2"/>
        <v>MEDIUM LOW</v>
      </c>
      <c r="AC43" s="25" t="s">
        <v>65</v>
      </c>
      <c r="AD43" s="26">
        <v>3</v>
      </c>
      <c r="AE43" s="25" t="s">
        <v>100</v>
      </c>
      <c r="AF43" s="18">
        <v>3</v>
      </c>
      <c r="AG43" s="25" t="s">
        <v>154</v>
      </c>
      <c r="AH43" s="18">
        <v>3</v>
      </c>
      <c r="AI43" s="25" t="s">
        <v>67</v>
      </c>
      <c r="AJ43" s="18">
        <v>3</v>
      </c>
      <c r="AK43" s="25" t="s">
        <v>68</v>
      </c>
      <c r="AL43" s="18">
        <v>3</v>
      </c>
      <c r="AM43" s="25" t="s">
        <v>69</v>
      </c>
      <c r="AN43" s="25">
        <v>3</v>
      </c>
      <c r="AO43" s="22">
        <f t="shared" si="3"/>
        <v>3</v>
      </c>
      <c r="AP43" s="18"/>
      <c r="AQ43" s="24">
        <f t="shared" si="4"/>
        <v>0.6333333333333333</v>
      </c>
      <c r="AR43" s="24" t="str">
        <f t="shared" si="5"/>
        <v>LOW</v>
      </c>
      <c r="AS43" s="27">
        <v>4</v>
      </c>
      <c r="AT43" s="24">
        <f t="shared" si="6"/>
        <v>16</v>
      </c>
      <c r="AU43" s="18" t="str">
        <f t="shared" si="7"/>
        <v>VERY HIGH RISK</v>
      </c>
    </row>
    <row r="44" spans="2:47" ht="150">
      <c r="B44" s="33" t="s">
        <v>161</v>
      </c>
      <c r="C44" s="17">
        <v>4</v>
      </c>
      <c r="D44" s="18" t="s">
        <v>70</v>
      </c>
      <c r="E44" s="18" t="s">
        <v>63</v>
      </c>
      <c r="F44" s="17" t="s">
        <v>155</v>
      </c>
      <c r="G44" s="18">
        <v>455</v>
      </c>
      <c r="H44" s="18">
        <v>978.0809999999999</v>
      </c>
      <c r="I44" s="18" t="s">
        <v>64</v>
      </c>
      <c r="J44" s="19">
        <v>160170.65606361828</v>
      </c>
      <c r="K44" s="18">
        <v>22.388100000000001</v>
      </c>
      <c r="L44" s="22">
        <v>12.0237</v>
      </c>
      <c r="M44" s="18">
        <v>1</v>
      </c>
      <c r="N44" s="18"/>
      <c r="O44" s="18">
        <v>455</v>
      </c>
      <c r="P44" s="18"/>
      <c r="Q44" s="20">
        <v>8.9463220675944331E-3</v>
      </c>
      <c r="R44" s="21">
        <v>5</v>
      </c>
      <c r="S44" s="20">
        <v>0.55000000000000004</v>
      </c>
      <c r="T44" s="21">
        <v>5</v>
      </c>
      <c r="U44" s="30">
        <v>0.30856340119069897</v>
      </c>
      <c r="V44" s="31">
        <v>3</v>
      </c>
      <c r="W44" s="30">
        <v>0.80962824142376755</v>
      </c>
      <c r="X44" s="18">
        <v>5</v>
      </c>
      <c r="Y44" s="22">
        <f t="shared" si="0"/>
        <v>3.6</v>
      </c>
      <c r="Z44" s="18"/>
      <c r="AA44" s="23">
        <f t="shared" si="1"/>
        <v>2.2999999999999998</v>
      </c>
      <c r="AB44" s="24" t="str">
        <f t="shared" si="2"/>
        <v>MEDIUM</v>
      </c>
      <c r="AC44" s="25" t="s">
        <v>65</v>
      </c>
      <c r="AD44" s="26">
        <v>3</v>
      </c>
      <c r="AE44" s="25" t="s">
        <v>73</v>
      </c>
      <c r="AF44" s="18">
        <v>3</v>
      </c>
      <c r="AG44" s="25" t="s">
        <v>156</v>
      </c>
      <c r="AH44" s="18">
        <v>3</v>
      </c>
      <c r="AI44" s="25" t="s">
        <v>67</v>
      </c>
      <c r="AJ44" s="18">
        <v>3</v>
      </c>
      <c r="AK44" s="25" t="s">
        <v>68</v>
      </c>
      <c r="AL44" s="18">
        <v>3</v>
      </c>
      <c r="AM44" s="25" t="s">
        <v>69</v>
      </c>
      <c r="AN44" s="25">
        <v>3</v>
      </c>
      <c r="AO44" s="22">
        <f t="shared" si="3"/>
        <v>3</v>
      </c>
      <c r="AP44" s="18"/>
      <c r="AQ44" s="24">
        <f t="shared" si="4"/>
        <v>0.76666666666666661</v>
      </c>
      <c r="AR44" s="24" t="str">
        <f t="shared" si="5"/>
        <v>LOW</v>
      </c>
      <c r="AS44" s="27">
        <v>2</v>
      </c>
      <c r="AT44" s="24">
        <f t="shared" si="6"/>
        <v>8</v>
      </c>
      <c r="AU44" s="18" t="str">
        <f t="shared" si="7"/>
        <v>MODERATE RISK</v>
      </c>
    </row>
    <row r="45" spans="2:47" ht="150">
      <c r="B45" s="33" t="s">
        <v>161</v>
      </c>
      <c r="C45" s="17">
        <v>4</v>
      </c>
      <c r="D45" s="18" t="s">
        <v>70</v>
      </c>
      <c r="E45" s="18" t="s">
        <v>63</v>
      </c>
      <c r="F45" s="17" t="s">
        <v>157</v>
      </c>
      <c r="G45" s="18">
        <v>150</v>
      </c>
      <c r="H45" s="18">
        <v>582.13940000000002</v>
      </c>
      <c r="I45" s="18" t="s">
        <v>64</v>
      </c>
      <c r="J45" s="19">
        <v>49673.43018369552</v>
      </c>
      <c r="K45" s="18">
        <v>108.648</v>
      </c>
      <c r="L45" s="22">
        <v>20.428899999999999</v>
      </c>
      <c r="M45" s="18">
        <v>2</v>
      </c>
      <c r="N45" s="18"/>
      <c r="O45" s="18">
        <v>150</v>
      </c>
      <c r="P45" s="18"/>
      <c r="Q45" s="20">
        <v>5.4028094609196768E-2</v>
      </c>
      <c r="R45" s="21">
        <v>4</v>
      </c>
      <c r="S45" s="20">
        <v>0.55000000000000004</v>
      </c>
      <c r="T45" s="21">
        <v>5</v>
      </c>
      <c r="U45" s="30">
        <v>8.5845417781376762E-2</v>
      </c>
      <c r="V45" s="31">
        <v>2</v>
      </c>
      <c r="W45" s="30">
        <v>8.6412979434135534E-2</v>
      </c>
      <c r="X45" s="18">
        <v>2</v>
      </c>
      <c r="Y45" s="22">
        <f t="shared" si="0"/>
        <v>2.6</v>
      </c>
      <c r="Z45" s="18"/>
      <c r="AA45" s="23">
        <f t="shared" si="1"/>
        <v>2.2999999999999998</v>
      </c>
      <c r="AB45" s="24" t="str">
        <f t="shared" si="2"/>
        <v>MEDIUM</v>
      </c>
      <c r="AC45" s="25" t="s">
        <v>65</v>
      </c>
      <c r="AD45" s="26">
        <v>3</v>
      </c>
      <c r="AE45" s="25" t="s">
        <v>73</v>
      </c>
      <c r="AF45" s="18">
        <v>3</v>
      </c>
      <c r="AG45" s="25" t="s">
        <v>156</v>
      </c>
      <c r="AH45" s="18">
        <v>3</v>
      </c>
      <c r="AI45" s="25" t="s">
        <v>67</v>
      </c>
      <c r="AJ45" s="18">
        <v>3</v>
      </c>
      <c r="AK45" s="25" t="s">
        <v>68</v>
      </c>
      <c r="AL45" s="18">
        <v>3</v>
      </c>
      <c r="AM45" s="25" t="s">
        <v>69</v>
      </c>
      <c r="AN45" s="25">
        <v>3</v>
      </c>
      <c r="AO45" s="22">
        <f t="shared" si="3"/>
        <v>3</v>
      </c>
      <c r="AP45" s="18"/>
      <c r="AQ45" s="24">
        <f t="shared" si="4"/>
        <v>0.76666666666666661</v>
      </c>
      <c r="AR45" s="24" t="str">
        <f t="shared" si="5"/>
        <v>LOW</v>
      </c>
      <c r="AS45" s="27">
        <v>4</v>
      </c>
      <c r="AT45" s="24">
        <f t="shared" si="6"/>
        <v>16</v>
      </c>
      <c r="AU45" s="18" t="str">
        <f t="shared" si="7"/>
        <v>VERY HIGH RISK</v>
      </c>
    </row>
    <row r="46" spans="2:47" ht="150">
      <c r="B46" s="33" t="s">
        <v>161</v>
      </c>
      <c r="C46" s="17">
        <v>4</v>
      </c>
      <c r="D46" s="18" t="s">
        <v>70</v>
      </c>
      <c r="E46" s="18" t="s">
        <v>71</v>
      </c>
      <c r="F46" s="17" t="s">
        <v>158</v>
      </c>
      <c r="G46" s="18">
        <v>195</v>
      </c>
      <c r="H46" s="18">
        <v>312.33689999999996</v>
      </c>
      <c r="I46" s="18" t="s">
        <v>90</v>
      </c>
      <c r="J46" s="19">
        <v>17072.877896506183</v>
      </c>
      <c r="K46" s="18">
        <v>103.01300000000001</v>
      </c>
      <c r="L46" s="22">
        <v>36.8506</v>
      </c>
      <c r="M46" s="18">
        <v>3</v>
      </c>
      <c r="N46" s="18"/>
      <c r="O46" s="18">
        <v>195</v>
      </c>
      <c r="P46" s="18"/>
      <c r="Q46" s="20">
        <v>0</v>
      </c>
      <c r="R46" s="21">
        <v>5</v>
      </c>
      <c r="S46" s="20">
        <v>0.55000000000000004</v>
      </c>
      <c r="T46" s="21">
        <v>5</v>
      </c>
      <c r="U46" s="30">
        <v>0.16000030736041759</v>
      </c>
      <c r="V46" s="31">
        <v>3</v>
      </c>
      <c r="W46" s="30">
        <v>0.10499848080710285</v>
      </c>
      <c r="X46" s="18">
        <v>2</v>
      </c>
      <c r="Y46" s="22">
        <f t="shared" si="0"/>
        <v>3</v>
      </c>
      <c r="Z46" s="18"/>
      <c r="AA46" s="23">
        <f t="shared" si="1"/>
        <v>3</v>
      </c>
      <c r="AB46" s="24" t="str">
        <f t="shared" si="2"/>
        <v>MEDIUM</v>
      </c>
      <c r="AC46" s="25" t="s">
        <v>79</v>
      </c>
      <c r="AD46" s="26">
        <v>4</v>
      </c>
      <c r="AE46" s="25" t="s">
        <v>107</v>
      </c>
      <c r="AF46" s="18"/>
      <c r="AG46" s="25" t="s">
        <v>105</v>
      </c>
      <c r="AH46" s="18">
        <v>3</v>
      </c>
      <c r="AI46" s="25" t="s">
        <v>67</v>
      </c>
      <c r="AJ46" s="18">
        <v>3</v>
      </c>
      <c r="AK46" s="25" t="s">
        <v>68</v>
      </c>
      <c r="AL46" s="18">
        <v>3</v>
      </c>
      <c r="AM46" s="25" t="s">
        <v>69</v>
      </c>
      <c r="AN46" s="25">
        <v>3</v>
      </c>
      <c r="AO46" s="22">
        <f t="shared" si="3"/>
        <v>2.6666666666666665</v>
      </c>
      <c r="AP46" s="18"/>
      <c r="AQ46" s="24">
        <f t="shared" si="4"/>
        <v>1.125</v>
      </c>
      <c r="AR46" s="24" t="str">
        <f t="shared" si="5"/>
        <v>MEDIUM LOW</v>
      </c>
      <c r="AS46" s="27">
        <v>3</v>
      </c>
      <c r="AT46" s="24">
        <f t="shared" si="6"/>
        <v>12</v>
      </c>
      <c r="AU46" s="18" t="str">
        <f t="shared" si="7"/>
        <v>HIGH RISK</v>
      </c>
    </row>
    <row r="47" spans="2:47" ht="150">
      <c r="B47" s="33" t="s">
        <v>161</v>
      </c>
      <c r="C47" s="17">
        <v>4</v>
      </c>
      <c r="D47" s="18" t="s">
        <v>70</v>
      </c>
      <c r="E47" s="18" t="s">
        <v>71</v>
      </c>
      <c r="F47" s="17" t="s">
        <v>159</v>
      </c>
      <c r="G47" s="18">
        <v>509</v>
      </c>
      <c r="H47" s="18">
        <v>1021.4001000000001</v>
      </c>
      <c r="I47" s="18" t="s">
        <v>160</v>
      </c>
      <c r="J47" s="19">
        <v>241.85357596275924</v>
      </c>
      <c r="K47" s="18">
        <v>571.92700000000002</v>
      </c>
      <c r="L47" s="22">
        <v>56.854399999999998</v>
      </c>
      <c r="M47" s="18">
        <v>4</v>
      </c>
      <c r="N47" s="18"/>
      <c r="O47" s="18">
        <v>509</v>
      </c>
      <c r="P47" s="18"/>
      <c r="Q47" s="20">
        <v>4.7608971646212438E-3</v>
      </c>
      <c r="R47" s="21">
        <v>5</v>
      </c>
      <c r="S47" s="20">
        <v>0.55000000000000004</v>
      </c>
      <c r="T47" s="21">
        <v>5</v>
      </c>
      <c r="U47" s="30">
        <v>0.55523785439222095</v>
      </c>
      <c r="V47" s="31">
        <v>5</v>
      </c>
      <c r="W47" s="30">
        <v>1.5126393662973012E-2</v>
      </c>
      <c r="X47" s="18">
        <v>1</v>
      </c>
      <c r="Y47" s="22">
        <f t="shared" si="0"/>
        <v>3.2</v>
      </c>
      <c r="Z47" s="18"/>
      <c r="AA47" s="23">
        <f t="shared" si="1"/>
        <v>3.6</v>
      </c>
      <c r="AB47" s="24" t="str">
        <f t="shared" si="2"/>
        <v>MEDIUM HIGH</v>
      </c>
      <c r="AC47" s="25" t="s">
        <v>79</v>
      </c>
      <c r="AD47" s="26">
        <v>4</v>
      </c>
      <c r="AE47" s="25" t="s">
        <v>140</v>
      </c>
      <c r="AF47" s="18">
        <v>2</v>
      </c>
      <c r="AG47" s="25" t="s">
        <v>105</v>
      </c>
      <c r="AH47" s="18">
        <v>3</v>
      </c>
      <c r="AI47" s="25" t="s">
        <v>67</v>
      </c>
      <c r="AJ47" s="18">
        <v>3</v>
      </c>
      <c r="AK47" s="25" t="s">
        <v>68</v>
      </c>
      <c r="AL47" s="18">
        <v>3</v>
      </c>
      <c r="AM47" s="25" t="s">
        <v>69</v>
      </c>
      <c r="AN47" s="25">
        <v>3</v>
      </c>
      <c r="AO47" s="22">
        <f t="shared" si="3"/>
        <v>3</v>
      </c>
      <c r="AP47" s="18"/>
      <c r="AQ47" s="24">
        <f t="shared" si="4"/>
        <v>1.2</v>
      </c>
      <c r="AR47" s="24" t="str">
        <f t="shared" si="5"/>
        <v>MEDIUM LOW</v>
      </c>
      <c r="AS47" s="27">
        <v>1</v>
      </c>
      <c r="AT47" s="24">
        <f t="shared" si="6"/>
        <v>4</v>
      </c>
      <c r="AU47" s="18" t="str">
        <f t="shared" si="7"/>
        <v>LOW RISK</v>
      </c>
    </row>
    <row r="48" spans="2:47" ht="15">
      <c r="B48" s="17"/>
      <c r="F48" s="17"/>
      <c r="AS48" s="32"/>
    </row>
    <row r="49" spans="2:6" ht="15">
      <c r="B49" s="17"/>
      <c r="F49" s="17"/>
    </row>
    <row r="50" spans="2:6" ht="15">
      <c r="B50" s="17"/>
      <c r="F50" s="17"/>
    </row>
    <row r="51" spans="2:6" ht="15">
      <c r="B51" s="17"/>
      <c r="F51" s="17"/>
    </row>
    <row r="52" spans="2:6" ht="15">
      <c r="B52" s="17"/>
      <c r="F52" s="17"/>
    </row>
    <row r="53" spans="2:6" ht="15">
      <c r="B53" s="17"/>
      <c r="F53" s="17"/>
    </row>
    <row r="54" spans="2:6" ht="15">
      <c r="B54" s="17"/>
      <c r="F54" s="17"/>
    </row>
    <row r="55" spans="2:6" ht="15">
      <c r="B55" s="17"/>
      <c r="F55" s="17"/>
    </row>
    <row r="56" spans="2:6" ht="15">
      <c r="B56" s="17"/>
      <c r="F56" s="17"/>
    </row>
    <row r="57" spans="2:6" ht="15">
      <c r="B57" s="17"/>
      <c r="F57" s="17"/>
    </row>
    <row r="58" spans="2:6" ht="15">
      <c r="B58" s="17"/>
      <c r="F58" s="17"/>
    </row>
    <row r="59" spans="2:6" ht="15">
      <c r="B59" s="17"/>
      <c r="F59" s="17"/>
    </row>
    <row r="60" spans="2:6">
      <c r="B60" s="17"/>
      <c r="F60" s="17"/>
    </row>
    <row r="61" spans="2:6">
      <c r="B61" s="17"/>
      <c r="F61" s="17"/>
    </row>
    <row r="62" spans="2:6">
      <c r="B62" s="17"/>
      <c r="F62" s="17"/>
    </row>
    <row r="63" spans="2:6">
      <c r="B63" s="17"/>
      <c r="F63" s="17"/>
    </row>
    <row r="64" spans="2:6">
      <c r="B64" s="17"/>
      <c r="F64" s="17"/>
    </row>
    <row r="65" spans="2:6">
      <c r="B65" s="17"/>
      <c r="F65" s="17"/>
    </row>
    <row r="66" spans="2:6">
      <c r="B66" s="17"/>
      <c r="F66" s="17"/>
    </row>
    <row r="67" spans="2:6">
      <c r="B67" s="17"/>
      <c r="F67" s="17"/>
    </row>
    <row r="68" spans="2:6">
      <c r="B68" s="17"/>
      <c r="F68" s="17"/>
    </row>
    <row r="69" spans="2:6">
      <c r="B69" s="17"/>
      <c r="F69" s="17"/>
    </row>
    <row r="70" spans="2:6">
      <c r="B70" s="17"/>
      <c r="F70" s="17"/>
    </row>
    <row r="71" spans="2:6">
      <c r="B71" s="17"/>
      <c r="F71" s="17"/>
    </row>
    <row r="72" spans="2:6">
      <c r="B72" s="17"/>
      <c r="F72" s="17"/>
    </row>
    <row r="73" spans="2:6">
      <c r="B73" s="17"/>
      <c r="F73" s="17"/>
    </row>
    <row r="74" spans="2:6">
      <c r="B74" s="17"/>
      <c r="F74" s="17"/>
    </row>
    <row r="75" spans="2:6">
      <c r="B75" s="17"/>
      <c r="F75" s="17"/>
    </row>
    <row r="76" spans="2:6">
      <c r="B76" s="17"/>
      <c r="F76" s="17"/>
    </row>
    <row r="77" spans="2:6">
      <c r="B77" s="17"/>
      <c r="F77" s="17"/>
    </row>
    <row r="78" spans="2:6">
      <c r="B78" s="17"/>
      <c r="F78" s="17"/>
    </row>
    <row r="79" spans="2:6">
      <c r="B79" s="17"/>
      <c r="F79" s="17"/>
    </row>
    <row r="80" spans="2:6">
      <c r="B80" s="17"/>
      <c r="F80" s="17"/>
    </row>
    <row r="81" spans="2:6">
      <c r="B81" s="17"/>
      <c r="F81" s="17"/>
    </row>
    <row r="82" spans="2:6">
      <c r="B82" s="17"/>
      <c r="F82" s="17"/>
    </row>
    <row r="83" spans="2:6">
      <c r="B83" s="17"/>
      <c r="F83" s="17"/>
    </row>
    <row r="84" spans="2:6">
      <c r="B84" s="17"/>
      <c r="F84" s="17"/>
    </row>
    <row r="85" spans="2:6">
      <c r="B85" s="17"/>
      <c r="F85" s="17"/>
    </row>
    <row r="86" spans="2:6">
      <c r="B86" s="17"/>
      <c r="F86" s="17"/>
    </row>
    <row r="87" spans="2:6">
      <c r="B87" s="17"/>
      <c r="F87" s="17"/>
    </row>
    <row r="88" spans="2:6">
      <c r="B88" s="17"/>
      <c r="F88" s="17"/>
    </row>
    <row r="89" spans="2:6">
      <c r="B89" s="17"/>
      <c r="F89" s="17"/>
    </row>
    <row r="90" spans="2:6">
      <c r="B90" s="17"/>
      <c r="F90" s="17"/>
    </row>
    <row r="91" spans="2:6">
      <c r="B91" s="17"/>
      <c r="F91" s="17"/>
    </row>
    <row r="92" spans="2:6">
      <c r="B92" s="17"/>
      <c r="F92" s="17"/>
    </row>
    <row r="93" spans="2:6">
      <c r="B93" s="17"/>
      <c r="F93" s="17"/>
    </row>
    <row r="94" spans="2:6">
      <c r="B94" s="17"/>
      <c r="F94" s="17"/>
    </row>
    <row r="95" spans="2:6">
      <c r="B95" s="17"/>
      <c r="F95" s="17"/>
    </row>
    <row r="96" spans="2:6">
      <c r="B96" s="17"/>
      <c r="F96" s="17"/>
    </row>
    <row r="97" spans="2:6">
      <c r="B97" s="17"/>
      <c r="F97" s="17"/>
    </row>
    <row r="98" spans="2:6">
      <c r="B98" s="17"/>
      <c r="F98" s="17"/>
    </row>
    <row r="99" spans="2:6">
      <c r="B99" s="17"/>
      <c r="F99" s="17"/>
    </row>
    <row r="100" spans="2:6">
      <c r="B100" s="17"/>
      <c r="F100" s="17"/>
    </row>
    <row r="101" spans="2:6">
      <c r="B101" s="17"/>
      <c r="F101" s="17"/>
    </row>
    <row r="102" spans="2:6">
      <c r="B102" s="17"/>
      <c r="F102" s="17"/>
    </row>
    <row r="103" spans="2:6">
      <c r="B103" s="17"/>
      <c r="F103" s="17"/>
    </row>
    <row r="104" spans="2:6">
      <c r="B104" s="17"/>
      <c r="F104" s="17"/>
    </row>
    <row r="105" spans="2:6">
      <c r="B105" s="17"/>
      <c r="F105" s="17"/>
    </row>
    <row r="106" spans="2:6">
      <c r="B106" s="17"/>
      <c r="F106" s="17"/>
    </row>
    <row r="107" spans="2:6">
      <c r="B107" s="17"/>
      <c r="F107" s="17"/>
    </row>
    <row r="108" spans="2:6">
      <c r="B108" s="17"/>
      <c r="F108" s="17"/>
    </row>
    <row r="109" spans="2:6">
      <c r="B109" s="17"/>
      <c r="F109" s="17"/>
    </row>
    <row r="110" spans="2:6">
      <c r="B110" s="17"/>
      <c r="F110" s="17"/>
    </row>
    <row r="111" spans="2:6">
      <c r="B111" s="17"/>
      <c r="F111" s="17"/>
    </row>
    <row r="112" spans="2:6">
      <c r="B112" s="17"/>
      <c r="F112" s="17"/>
    </row>
    <row r="113" spans="2:6">
      <c r="B113" s="17"/>
      <c r="F113" s="17"/>
    </row>
    <row r="114" spans="2:6">
      <c r="B114" s="17"/>
      <c r="F114" s="17"/>
    </row>
    <row r="115" spans="2:6">
      <c r="B115" s="17"/>
      <c r="F115" s="17"/>
    </row>
    <row r="116" spans="2:6">
      <c r="B116" s="17"/>
      <c r="F116" s="17"/>
    </row>
    <row r="117" spans="2:6">
      <c r="B117" s="17"/>
      <c r="F117" s="17"/>
    </row>
    <row r="118" spans="2:6">
      <c r="B118" s="17"/>
      <c r="F118" s="17"/>
    </row>
    <row r="119" spans="2:6">
      <c r="B119" s="17"/>
      <c r="F119" s="17"/>
    </row>
    <row r="120" spans="2:6">
      <c r="B120" s="17"/>
      <c r="F120" s="17"/>
    </row>
    <row r="121" spans="2:6">
      <c r="B121" s="17"/>
      <c r="F121" s="17"/>
    </row>
    <row r="122" spans="2:6">
      <c r="B122" s="17"/>
      <c r="F122" s="17"/>
    </row>
    <row r="123" spans="2:6">
      <c r="B123" s="17"/>
      <c r="F123" s="17"/>
    </row>
    <row r="124" spans="2:6">
      <c r="B124" s="17"/>
      <c r="F124" s="17"/>
    </row>
    <row r="125" spans="2:6">
      <c r="B125" s="17"/>
      <c r="F125" s="17"/>
    </row>
    <row r="126" spans="2:6">
      <c r="B126" s="17"/>
      <c r="F126" s="17"/>
    </row>
    <row r="127" spans="2:6">
      <c r="B127" s="17"/>
      <c r="F127" s="17"/>
    </row>
    <row r="128" spans="2:6">
      <c r="B128" s="17"/>
      <c r="F128" s="17"/>
    </row>
    <row r="129" spans="2:6">
      <c r="B129" s="17"/>
      <c r="F129" s="17"/>
    </row>
    <row r="130" spans="2:6">
      <c r="B130" s="17"/>
      <c r="F130" s="17"/>
    </row>
    <row r="131" spans="2:6">
      <c r="B131" s="17"/>
      <c r="F131" s="17"/>
    </row>
    <row r="132" spans="2:6">
      <c r="B132" s="17"/>
      <c r="F132" s="17"/>
    </row>
    <row r="133" spans="2:6">
      <c r="B133" s="17"/>
      <c r="F133" s="17"/>
    </row>
    <row r="134" spans="2:6">
      <c r="B134" s="17"/>
      <c r="F134" s="17"/>
    </row>
    <row r="135" spans="2:6">
      <c r="B135" s="17"/>
      <c r="F135" s="17"/>
    </row>
    <row r="136" spans="2:6">
      <c r="B136" s="17"/>
      <c r="F136" s="17"/>
    </row>
    <row r="137" spans="2:6">
      <c r="B137" s="17"/>
      <c r="F137" s="17"/>
    </row>
    <row r="138" spans="2:6">
      <c r="B138" s="17"/>
      <c r="F138" s="17"/>
    </row>
    <row r="139" spans="2:6">
      <c r="B139" s="17"/>
      <c r="F139" s="17"/>
    </row>
    <row r="140" spans="2:6">
      <c r="B140" s="17"/>
      <c r="F140" s="17"/>
    </row>
    <row r="141" spans="2:6">
      <c r="B141" s="17"/>
      <c r="F141" s="17"/>
    </row>
    <row r="142" spans="2:6">
      <c r="B142" s="17"/>
      <c r="F142" s="17"/>
    </row>
    <row r="143" spans="2:6">
      <c r="B143" s="17"/>
      <c r="F143" s="17"/>
    </row>
    <row r="144" spans="2:6">
      <c r="B144" s="17"/>
      <c r="F144" s="17"/>
    </row>
    <row r="145" spans="2:6">
      <c r="B145" s="17"/>
      <c r="F145" s="17"/>
    </row>
    <row r="146" spans="2:6">
      <c r="B146" s="17"/>
      <c r="F146" s="17"/>
    </row>
    <row r="147" spans="2:6">
      <c r="B147" s="17"/>
      <c r="F147" s="17"/>
    </row>
    <row r="148" spans="2:6">
      <c r="B148" s="17"/>
      <c r="F148" s="17"/>
    </row>
    <row r="149" spans="2:6">
      <c r="B149" s="17"/>
      <c r="F149" s="17"/>
    </row>
    <row r="150" spans="2:6">
      <c r="B150" s="17"/>
      <c r="F150" s="17"/>
    </row>
    <row r="151" spans="2:6">
      <c r="B151" s="17"/>
      <c r="F151" s="17"/>
    </row>
    <row r="152" spans="2:6">
      <c r="B152" s="17"/>
      <c r="F152" s="17"/>
    </row>
    <row r="153" spans="2:6">
      <c r="B153" s="17"/>
      <c r="F153" s="17"/>
    </row>
    <row r="154" spans="2:6">
      <c r="B154" s="17"/>
      <c r="F154" s="17"/>
    </row>
    <row r="155" spans="2:6">
      <c r="B155" s="17"/>
      <c r="F155" s="17"/>
    </row>
    <row r="156" spans="2:6">
      <c r="B156" s="17"/>
      <c r="F156" s="17"/>
    </row>
    <row r="157" spans="2:6">
      <c r="B157" s="17"/>
      <c r="F157" s="17"/>
    </row>
    <row r="158" spans="2:6">
      <c r="B158" s="17"/>
      <c r="F158" s="17"/>
    </row>
    <row r="159" spans="2:6">
      <c r="B159" s="17"/>
      <c r="F159" s="17"/>
    </row>
    <row r="160" spans="2:6">
      <c r="B160" s="17"/>
      <c r="F160" s="17"/>
    </row>
    <row r="161" spans="2:6">
      <c r="B161" s="17"/>
      <c r="F161" s="17"/>
    </row>
    <row r="162" spans="2:6">
      <c r="B162" s="17"/>
      <c r="F162" s="17"/>
    </row>
    <row r="163" spans="2:6">
      <c r="B163" s="17"/>
      <c r="F163" s="17"/>
    </row>
    <row r="164" spans="2:6">
      <c r="B164" s="17"/>
      <c r="F164" s="17"/>
    </row>
    <row r="165" spans="2:6">
      <c r="B165" s="17"/>
      <c r="F165" s="17"/>
    </row>
    <row r="166" spans="2:6">
      <c r="B166" s="17"/>
      <c r="F166" s="17"/>
    </row>
    <row r="167" spans="2:6">
      <c r="B167" s="17"/>
      <c r="F167" s="17"/>
    </row>
    <row r="168" spans="2:6">
      <c r="B168" s="17"/>
      <c r="F168" s="17"/>
    </row>
    <row r="169" spans="2:6">
      <c r="B169" s="17"/>
    </row>
    <row r="170" spans="2:6">
      <c r="B170" s="17"/>
    </row>
    <row r="171" spans="2:6">
      <c r="B171" s="17"/>
    </row>
    <row r="172" spans="2:6">
      <c r="B172" s="17"/>
    </row>
    <row r="173" spans="2:6">
      <c r="B173" s="17"/>
    </row>
    <row r="174" spans="2:6">
      <c r="B174" s="17"/>
    </row>
    <row r="175" spans="2:6">
      <c r="B175" s="17"/>
    </row>
    <row r="176" spans="2:6">
      <c r="B176" s="17"/>
    </row>
  </sheetData>
  <mergeCells count="19">
    <mergeCell ref="AT3:AT4"/>
    <mergeCell ref="AU3:AU4"/>
    <mergeCell ref="O4:P4"/>
    <mergeCell ref="Q4:R4"/>
    <mergeCell ref="S4:T4"/>
    <mergeCell ref="U4:V4"/>
    <mergeCell ref="W4:X4"/>
    <mergeCell ref="AA3:AB4"/>
    <mergeCell ref="AC3:AO3"/>
    <mergeCell ref="AP3:AP4"/>
    <mergeCell ref="AQ3:AQ4"/>
    <mergeCell ref="AR3:AR4"/>
    <mergeCell ref="AS3:AS4"/>
    <mergeCell ref="Z3:Z4"/>
    <mergeCell ref="A3:A4"/>
    <mergeCell ref="B3:D3"/>
    <mergeCell ref="E3:M3"/>
    <mergeCell ref="N3:N4"/>
    <mergeCell ref="O3:Y3"/>
  </mergeCells>
  <conditionalFormatting sqref="AB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:AR47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6:AB47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L1:L1048576">
      <formula1>100</formula1>
    </dataValidation>
  </dataValidations>
  <pageMargins left="0.7" right="0.7" top="0.75" bottom="0.75" header="0.3" footer="0.3"/>
  <pageSetup paperSize="9" scale="44" orientation="landscape" horizontalDpi="0" verticalDpi="0" r:id="rId1"/>
  <rowBreaks count="1" manualBreakCount="1">
    <brk id="47" max="16383" man="1"/>
  </rowBreaks>
  <colBreaks count="1" manualBreakCount="1">
    <brk id="26" max="6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A3" sqref="A3"/>
    </sheetView>
  </sheetViews>
  <sheetFormatPr defaultRowHeight="15"/>
  <cols>
    <col min="1" max="1" width="19" bestFit="1" customWidth="1"/>
    <col min="2" max="2" width="20.140625" bestFit="1" customWidth="1"/>
  </cols>
  <sheetData>
    <row r="3" spans="1:2">
      <c r="A3" s="65" t="s">
        <v>216</v>
      </c>
      <c r="B3" t="s">
        <v>238</v>
      </c>
    </row>
    <row r="4" spans="1:2">
      <c r="A4" s="66" t="s">
        <v>63</v>
      </c>
      <c r="B4" s="67">
        <v>12.727272727272727</v>
      </c>
    </row>
    <row r="5" spans="1:2">
      <c r="A5" s="137" t="s">
        <v>193</v>
      </c>
      <c r="B5" s="67">
        <v>16</v>
      </c>
    </row>
    <row r="6" spans="1:2">
      <c r="A6" s="137" t="s">
        <v>191</v>
      </c>
      <c r="B6" s="67">
        <v>10.461538461538462</v>
      </c>
    </row>
    <row r="7" spans="1:2">
      <c r="A7" s="66" t="s">
        <v>71</v>
      </c>
      <c r="B7" s="67">
        <v>9.8000000000000007</v>
      </c>
    </row>
    <row r="8" spans="1:2">
      <c r="A8" s="137" t="s">
        <v>193</v>
      </c>
      <c r="B8" s="67">
        <v>16</v>
      </c>
    </row>
    <row r="9" spans="1:2">
      <c r="A9" s="137" t="s">
        <v>195</v>
      </c>
      <c r="B9" s="67">
        <v>4</v>
      </c>
    </row>
    <row r="10" spans="1:2">
      <c r="A10" s="137" t="s">
        <v>191</v>
      </c>
      <c r="B10" s="67">
        <v>10.666666666666666</v>
      </c>
    </row>
    <row r="11" spans="1:2">
      <c r="A11" s="66" t="s">
        <v>217</v>
      </c>
      <c r="B11" s="67">
        <v>11.333333333333334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zoomScale="80" zoomScaleNormal="80" workbookViewId="0">
      <selection activeCell="AN4" sqref="AN4"/>
    </sheetView>
  </sheetViews>
  <sheetFormatPr defaultRowHeight="15"/>
  <cols>
    <col min="11" max="11" width="13.7109375" customWidth="1"/>
    <col min="30" max="40" width="28.5703125" customWidth="1"/>
    <col min="48" max="48" width="11.7109375" style="40" customWidth="1"/>
  </cols>
  <sheetData>
    <row r="1" spans="1:48" s="39" customFormat="1" ht="150">
      <c r="A1" s="37" t="s">
        <v>162</v>
      </c>
      <c r="B1" s="37" t="s">
        <v>163</v>
      </c>
      <c r="C1" s="37" t="s">
        <v>2</v>
      </c>
      <c r="D1" s="37" t="s">
        <v>16</v>
      </c>
      <c r="E1" s="37" t="s">
        <v>17</v>
      </c>
      <c r="F1" s="37" t="s">
        <v>18</v>
      </c>
      <c r="G1" s="37" t="s">
        <v>19</v>
      </c>
      <c r="H1" s="37" t="s">
        <v>43</v>
      </c>
      <c r="I1" s="38" t="s">
        <v>44</v>
      </c>
      <c r="J1" s="37" t="s">
        <v>22</v>
      </c>
      <c r="K1" s="38" t="s">
        <v>23</v>
      </c>
      <c r="L1" s="37" t="s">
        <v>46</v>
      </c>
      <c r="M1" s="37" t="s">
        <v>164</v>
      </c>
      <c r="N1" s="37" t="s">
        <v>26</v>
      </c>
      <c r="O1" s="37" t="s">
        <v>4</v>
      </c>
      <c r="P1" s="37" t="s">
        <v>165</v>
      </c>
      <c r="Q1" s="37" t="s">
        <v>166</v>
      </c>
      <c r="R1" s="37" t="s">
        <v>167</v>
      </c>
      <c r="S1" s="37" t="s">
        <v>168</v>
      </c>
      <c r="T1" s="37" t="s">
        <v>169</v>
      </c>
      <c r="U1" s="37" t="s">
        <v>170</v>
      </c>
      <c r="V1" s="37" t="s">
        <v>171</v>
      </c>
      <c r="W1" s="37" t="s">
        <v>172</v>
      </c>
      <c r="X1" s="37" t="s">
        <v>173</v>
      </c>
      <c r="Y1" s="37" t="s">
        <v>174</v>
      </c>
      <c r="Z1" s="37" t="s">
        <v>175</v>
      </c>
      <c r="AA1" s="37" t="s">
        <v>6</v>
      </c>
      <c r="AB1" s="37" t="s">
        <v>7</v>
      </c>
      <c r="AC1" s="37" t="s">
        <v>53</v>
      </c>
      <c r="AD1" s="37" t="s">
        <v>176</v>
      </c>
      <c r="AE1" s="37" t="s">
        <v>177</v>
      </c>
      <c r="AF1" s="37" t="s">
        <v>178</v>
      </c>
      <c r="AG1" s="37" t="s">
        <v>179</v>
      </c>
      <c r="AH1" s="37" t="s">
        <v>180</v>
      </c>
      <c r="AI1" s="37" t="s">
        <v>181</v>
      </c>
      <c r="AJ1" s="37" t="s">
        <v>182</v>
      </c>
      <c r="AK1" s="37" t="s">
        <v>183</v>
      </c>
      <c r="AL1" s="37" t="s">
        <v>184</v>
      </c>
      <c r="AM1" s="37" t="s">
        <v>185</v>
      </c>
      <c r="AN1" s="37" t="s">
        <v>186</v>
      </c>
      <c r="AO1" s="37" t="s">
        <v>187</v>
      </c>
      <c r="AP1" s="37" t="s">
        <v>188</v>
      </c>
      <c r="AQ1" s="37" t="s">
        <v>9</v>
      </c>
      <c r="AR1" s="37" t="s">
        <v>10</v>
      </c>
      <c r="AS1" s="37" t="s">
        <v>11</v>
      </c>
      <c r="AT1" s="37" t="s">
        <v>12</v>
      </c>
      <c r="AU1" s="37" t="s">
        <v>13</v>
      </c>
      <c r="AV1" s="37" t="s">
        <v>14</v>
      </c>
    </row>
    <row r="2" spans="1:48" ht="85.5">
      <c r="A2" t="s">
        <v>196</v>
      </c>
      <c r="B2" t="s">
        <v>197</v>
      </c>
      <c r="C2" s="33" t="s">
        <v>161</v>
      </c>
      <c r="D2" s="17">
        <v>4</v>
      </c>
      <c r="E2" s="18" t="s">
        <v>70</v>
      </c>
      <c r="F2" s="18" t="s">
        <v>71</v>
      </c>
      <c r="G2" s="17" t="s">
        <v>72</v>
      </c>
      <c r="H2" s="18">
        <v>312</v>
      </c>
      <c r="I2" s="18">
        <v>566.68600000000004</v>
      </c>
      <c r="J2" s="18" t="s">
        <v>64</v>
      </c>
      <c r="K2" s="19">
        <v>72192.857142857145</v>
      </c>
      <c r="L2" s="18">
        <v>171.56</v>
      </c>
      <c r="M2" s="35">
        <v>34.476199999999999</v>
      </c>
      <c r="N2" s="18">
        <v>3</v>
      </c>
      <c r="O2" s="18"/>
      <c r="P2" s="18">
        <v>312</v>
      </c>
      <c r="Q2" s="18">
        <v>5</v>
      </c>
      <c r="R2" s="28">
        <v>0.107142857142857</v>
      </c>
      <c r="S2" s="21">
        <v>4</v>
      </c>
      <c r="T2" s="20">
        <v>0.44999999999999996</v>
      </c>
      <c r="U2" s="21">
        <v>4</v>
      </c>
      <c r="V2" s="20">
        <v>4.4469071055222818E-2</v>
      </c>
      <c r="W2" s="22">
        <v>1</v>
      </c>
      <c r="X2" s="20">
        <v>0.12188054760484641</v>
      </c>
      <c r="Y2" s="18">
        <v>2</v>
      </c>
      <c r="Z2" s="22">
        <v>3.2</v>
      </c>
      <c r="AA2" s="18"/>
      <c r="AB2" s="23">
        <v>3.1</v>
      </c>
      <c r="AC2" s="24" t="s">
        <v>189</v>
      </c>
      <c r="AD2" s="25" t="s">
        <v>65</v>
      </c>
      <c r="AE2" s="26">
        <v>3</v>
      </c>
      <c r="AF2" s="25" t="s">
        <v>73</v>
      </c>
      <c r="AG2" s="18">
        <v>3</v>
      </c>
      <c r="AH2" s="25" t="s">
        <v>74</v>
      </c>
      <c r="AI2" s="18">
        <v>3</v>
      </c>
      <c r="AJ2" s="25" t="s">
        <v>67</v>
      </c>
      <c r="AK2" s="18">
        <v>3</v>
      </c>
      <c r="AL2" s="25" t="s">
        <v>68</v>
      </c>
      <c r="AM2" s="18">
        <v>3</v>
      </c>
      <c r="AN2" s="25" t="s">
        <v>69</v>
      </c>
      <c r="AO2" s="25">
        <v>3</v>
      </c>
      <c r="AP2" s="22">
        <v>3</v>
      </c>
      <c r="AQ2" s="18"/>
      <c r="AR2" s="24">
        <v>1.0333333333333334</v>
      </c>
      <c r="AS2" s="24" t="s">
        <v>190</v>
      </c>
      <c r="AT2" s="27">
        <v>3</v>
      </c>
      <c r="AU2" s="24">
        <v>12</v>
      </c>
      <c r="AV2" s="25" t="s">
        <v>193</v>
      </c>
    </row>
    <row r="3" spans="1:48" ht="85.5">
      <c r="A3" t="s">
        <v>196</v>
      </c>
      <c r="B3" t="s">
        <v>197</v>
      </c>
      <c r="C3" s="33" t="s">
        <v>161</v>
      </c>
      <c r="D3" s="17">
        <v>4</v>
      </c>
      <c r="E3" s="18" t="s">
        <v>70</v>
      </c>
      <c r="F3" s="18" t="s">
        <v>63</v>
      </c>
      <c r="G3" s="17" t="s">
        <v>75</v>
      </c>
      <c r="H3" s="18">
        <v>80</v>
      </c>
      <c r="I3" s="18">
        <v>445.28899999999999</v>
      </c>
      <c r="J3" s="18" t="s">
        <v>64</v>
      </c>
      <c r="K3" s="19">
        <v>191639.09774436092</v>
      </c>
      <c r="L3" s="18">
        <v>0.17138900000000001</v>
      </c>
      <c r="M3" s="22">
        <v>5.78544E-2</v>
      </c>
      <c r="N3" s="18">
        <v>1</v>
      </c>
      <c r="O3" s="18"/>
      <c r="P3" s="18">
        <v>80</v>
      </c>
      <c r="Q3" s="18">
        <v>2</v>
      </c>
      <c r="R3" s="20">
        <v>0.3</v>
      </c>
      <c r="S3" s="21">
        <v>3</v>
      </c>
      <c r="T3" s="29">
        <v>0.30000000000000004</v>
      </c>
      <c r="U3" s="21">
        <v>3</v>
      </c>
      <c r="V3" s="20">
        <v>0.17920945722890078</v>
      </c>
      <c r="W3" s="22">
        <v>3</v>
      </c>
      <c r="X3" s="20">
        <v>0.33471969889218012</v>
      </c>
      <c r="Y3" s="18">
        <v>4</v>
      </c>
      <c r="Z3" s="22">
        <v>3</v>
      </c>
      <c r="AA3" s="18"/>
      <c r="AB3" s="23">
        <v>2</v>
      </c>
      <c r="AC3" s="24" t="s">
        <v>190</v>
      </c>
      <c r="AD3" s="25" t="s">
        <v>65</v>
      </c>
      <c r="AE3" s="26">
        <v>3</v>
      </c>
      <c r="AF3" s="25" t="s">
        <v>73</v>
      </c>
      <c r="AG3" s="18">
        <v>3</v>
      </c>
      <c r="AH3" s="25" t="s">
        <v>76</v>
      </c>
      <c r="AI3" s="18">
        <v>3</v>
      </c>
      <c r="AJ3" s="25" t="s">
        <v>67</v>
      </c>
      <c r="AK3" s="18">
        <v>3</v>
      </c>
      <c r="AL3" s="25" t="s">
        <v>68</v>
      </c>
      <c r="AM3" s="18">
        <v>3</v>
      </c>
      <c r="AN3" s="25" t="s">
        <v>69</v>
      </c>
      <c r="AO3" s="25">
        <v>3</v>
      </c>
      <c r="AP3" s="22">
        <v>3</v>
      </c>
      <c r="AQ3" s="18"/>
      <c r="AR3" s="24">
        <v>0.66666666666666663</v>
      </c>
      <c r="AS3" s="24" t="s">
        <v>192</v>
      </c>
      <c r="AT3" s="27">
        <v>4</v>
      </c>
      <c r="AU3" s="24">
        <v>16</v>
      </c>
      <c r="AV3" s="25" t="s">
        <v>242</v>
      </c>
    </row>
    <row r="4" spans="1:48" ht="85.5">
      <c r="A4" t="s">
        <v>196</v>
      </c>
      <c r="B4" t="s">
        <v>197</v>
      </c>
      <c r="C4" s="33" t="s">
        <v>161</v>
      </c>
      <c r="D4" s="17">
        <v>4</v>
      </c>
      <c r="E4" s="18" t="s">
        <v>70</v>
      </c>
      <c r="F4" s="18" t="s">
        <v>71</v>
      </c>
      <c r="G4" s="17" t="s">
        <v>77</v>
      </c>
      <c r="H4" s="18">
        <v>280</v>
      </c>
      <c r="I4" s="18">
        <v>161.52099999999999</v>
      </c>
      <c r="J4" s="18" t="s">
        <v>78</v>
      </c>
      <c r="K4" s="19">
        <v>25991.031390134529</v>
      </c>
      <c r="L4" s="18">
        <v>40.533999999999999</v>
      </c>
      <c r="M4" s="22">
        <v>25.095199999999998</v>
      </c>
      <c r="N4" s="18">
        <v>2</v>
      </c>
      <c r="O4" s="18"/>
      <c r="P4" s="18">
        <v>280</v>
      </c>
      <c r="Q4" s="18">
        <v>4</v>
      </c>
      <c r="R4" s="20">
        <v>4.0358744394618833E-2</v>
      </c>
      <c r="S4" s="21">
        <v>5</v>
      </c>
      <c r="T4" s="20">
        <v>0.44999999999999996</v>
      </c>
      <c r="U4" s="21">
        <v>4</v>
      </c>
      <c r="V4" s="20">
        <v>0.41418762885321414</v>
      </c>
      <c r="W4" s="22">
        <v>4</v>
      </c>
      <c r="X4" s="20">
        <v>0</v>
      </c>
      <c r="Y4" s="18">
        <v>0</v>
      </c>
      <c r="Z4" s="22">
        <v>3.4</v>
      </c>
      <c r="AA4" s="18"/>
      <c r="AB4" s="23">
        <v>2.7</v>
      </c>
      <c r="AC4" s="24" t="s">
        <v>194</v>
      </c>
      <c r="AD4" s="25" t="s">
        <v>79</v>
      </c>
      <c r="AE4" s="26">
        <v>4</v>
      </c>
      <c r="AF4" s="25" t="s">
        <v>80</v>
      </c>
      <c r="AG4" s="18">
        <v>2</v>
      </c>
      <c r="AH4" s="25" t="s">
        <v>81</v>
      </c>
      <c r="AI4" s="18">
        <v>3</v>
      </c>
      <c r="AJ4" s="25" t="s">
        <v>67</v>
      </c>
      <c r="AK4" s="18">
        <v>3</v>
      </c>
      <c r="AL4" s="25" t="s">
        <v>68</v>
      </c>
      <c r="AM4" s="18">
        <v>3</v>
      </c>
      <c r="AN4" s="25" t="s">
        <v>69</v>
      </c>
      <c r="AO4" s="25">
        <v>3</v>
      </c>
      <c r="AP4" s="22">
        <v>3</v>
      </c>
      <c r="AQ4" s="18"/>
      <c r="AR4" s="24">
        <v>0.9</v>
      </c>
      <c r="AS4" s="24" t="s">
        <v>192</v>
      </c>
      <c r="AT4" s="27">
        <v>4</v>
      </c>
      <c r="AU4" s="24">
        <v>16</v>
      </c>
      <c r="AV4" s="25" t="s">
        <v>242</v>
      </c>
    </row>
    <row r="5" spans="1:48" ht="85.5">
      <c r="A5" t="s">
        <v>196</v>
      </c>
      <c r="B5" t="s">
        <v>197</v>
      </c>
      <c r="C5" s="33" t="s">
        <v>161</v>
      </c>
      <c r="D5" s="17">
        <v>4</v>
      </c>
      <c r="E5" s="18" t="s">
        <v>70</v>
      </c>
      <c r="F5" s="18" t="s">
        <v>63</v>
      </c>
      <c r="G5" s="17" t="s">
        <v>82</v>
      </c>
      <c r="H5" s="18">
        <v>195</v>
      </c>
      <c r="I5" s="18">
        <v>653.11300000000006</v>
      </c>
      <c r="J5" s="18" t="s">
        <v>64</v>
      </c>
      <c r="K5" s="19">
        <v>44937.188434695912</v>
      </c>
      <c r="L5" s="18">
        <v>72.608699999999999</v>
      </c>
      <c r="M5" s="22">
        <v>25.173400000000001</v>
      </c>
      <c r="N5" s="18">
        <v>2</v>
      </c>
      <c r="O5" s="18"/>
      <c r="P5" s="18">
        <v>195</v>
      </c>
      <c r="Q5" s="18">
        <v>3</v>
      </c>
      <c r="R5" s="20">
        <v>0</v>
      </c>
      <c r="S5" s="21">
        <v>5</v>
      </c>
      <c r="T5" s="20">
        <v>0.44999999999999996</v>
      </c>
      <c r="U5" s="21">
        <v>4</v>
      </c>
      <c r="V5" s="20">
        <v>0.23035829940607516</v>
      </c>
      <c r="W5" s="22">
        <v>3</v>
      </c>
      <c r="X5" s="20">
        <v>0.55837045044272571</v>
      </c>
      <c r="Y5" s="18">
        <v>5</v>
      </c>
      <c r="Z5" s="22">
        <v>4</v>
      </c>
      <c r="AA5" s="18"/>
      <c r="AB5" s="23">
        <v>3</v>
      </c>
      <c r="AC5" s="24" t="s">
        <v>194</v>
      </c>
      <c r="AD5" s="25" t="s">
        <v>65</v>
      </c>
      <c r="AE5" s="26">
        <v>3</v>
      </c>
      <c r="AF5" s="25" t="s">
        <v>66</v>
      </c>
      <c r="AG5" s="18">
        <v>3</v>
      </c>
      <c r="AH5" s="25" t="s">
        <v>83</v>
      </c>
      <c r="AI5" s="18">
        <v>3</v>
      </c>
      <c r="AJ5" s="25" t="s">
        <v>67</v>
      </c>
      <c r="AK5" s="18">
        <v>3</v>
      </c>
      <c r="AL5" s="25" t="s">
        <v>68</v>
      </c>
      <c r="AM5" s="18">
        <v>3</v>
      </c>
      <c r="AN5" s="25" t="s">
        <v>69</v>
      </c>
      <c r="AO5" s="25">
        <v>3</v>
      </c>
      <c r="AP5" s="22">
        <v>3</v>
      </c>
      <c r="AQ5" s="18"/>
      <c r="AR5" s="24">
        <v>1</v>
      </c>
      <c r="AS5" s="24" t="s">
        <v>192</v>
      </c>
      <c r="AT5" s="27">
        <v>3</v>
      </c>
      <c r="AU5" s="24">
        <v>12</v>
      </c>
      <c r="AV5" s="25" t="s">
        <v>193</v>
      </c>
    </row>
    <row r="6" spans="1:48" ht="85.5">
      <c r="A6" t="s">
        <v>196</v>
      </c>
      <c r="B6" t="s">
        <v>197</v>
      </c>
      <c r="C6" s="33" t="s">
        <v>161</v>
      </c>
      <c r="D6" s="17">
        <v>4</v>
      </c>
      <c r="E6" s="18" t="s">
        <v>70</v>
      </c>
      <c r="F6" s="18" t="s">
        <v>63</v>
      </c>
      <c r="G6" s="17" t="s">
        <v>84</v>
      </c>
      <c r="H6" s="18">
        <v>265</v>
      </c>
      <c r="I6" s="18">
        <v>732.83699999999999</v>
      </c>
      <c r="J6" s="18" t="s">
        <v>64</v>
      </c>
      <c r="K6" s="19">
        <v>144138.59424920127</v>
      </c>
      <c r="L6" s="18">
        <v>312.447</v>
      </c>
      <c r="M6" s="22">
        <v>67.927499999999995</v>
      </c>
      <c r="N6" s="18">
        <v>4</v>
      </c>
      <c r="O6" s="18"/>
      <c r="P6" s="18">
        <v>265</v>
      </c>
      <c r="Q6" s="18">
        <v>4</v>
      </c>
      <c r="R6" s="20">
        <v>1.437699680511182E-2</v>
      </c>
      <c r="S6" s="21">
        <v>5</v>
      </c>
      <c r="T6" s="20">
        <v>0.44999999999999996</v>
      </c>
      <c r="U6" s="21">
        <v>4</v>
      </c>
      <c r="V6" s="20">
        <v>0.25626435346468585</v>
      </c>
      <c r="W6" s="22">
        <v>3</v>
      </c>
      <c r="X6" s="20">
        <v>0.37234200784076132</v>
      </c>
      <c r="Y6" s="18">
        <v>4</v>
      </c>
      <c r="Z6" s="22">
        <v>4</v>
      </c>
      <c r="AA6" s="18"/>
      <c r="AB6" s="23">
        <v>4</v>
      </c>
      <c r="AC6" s="24" t="s">
        <v>189</v>
      </c>
      <c r="AD6" s="25" t="s">
        <v>65</v>
      </c>
      <c r="AE6" s="26">
        <v>3</v>
      </c>
      <c r="AF6" s="25" t="s">
        <v>85</v>
      </c>
      <c r="AG6" s="18">
        <v>3</v>
      </c>
      <c r="AH6" s="25" t="s">
        <v>86</v>
      </c>
      <c r="AI6" s="18">
        <v>3</v>
      </c>
      <c r="AJ6" s="25" t="s">
        <v>67</v>
      </c>
      <c r="AK6" s="18">
        <v>3</v>
      </c>
      <c r="AL6" s="25" t="s">
        <v>68</v>
      </c>
      <c r="AM6" s="18">
        <v>3</v>
      </c>
      <c r="AN6" s="25" t="s">
        <v>69</v>
      </c>
      <c r="AO6" s="25">
        <v>3</v>
      </c>
      <c r="AP6" s="22">
        <v>3</v>
      </c>
      <c r="AQ6" s="18"/>
      <c r="AR6" s="24">
        <v>1.3333333333333333</v>
      </c>
      <c r="AS6" s="24" t="s">
        <v>190</v>
      </c>
      <c r="AT6" s="27">
        <v>2</v>
      </c>
      <c r="AU6" s="24">
        <v>8</v>
      </c>
      <c r="AV6" s="25" t="s">
        <v>191</v>
      </c>
    </row>
    <row r="7" spans="1:48" ht="85.5">
      <c r="A7" t="s">
        <v>196</v>
      </c>
      <c r="B7" t="s">
        <v>197</v>
      </c>
      <c r="C7" s="33" t="s">
        <v>161</v>
      </c>
      <c r="D7" s="17">
        <v>4</v>
      </c>
      <c r="E7" s="18" t="s">
        <v>70</v>
      </c>
      <c r="F7" s="18" t="s">
        <v>71</v>
      </c>
      <c r="G7" s="17" t="s">
        <v>88</v>
      </c>
      <c r="H7" s="18">
        <v>120</v>
      </c>
      <c r="I7" s="18">
        <v>761.83199999999999</v>
      </c>
      <c r="J7" s="18" t="s">
        <v>64</v>
      </c>
      <c r="K7" s="19">
        <v>150788.57142857142</v>
      </c>
      <c r="L7" s="18">
        <v>271.10199999999998</v>
      </c>
      <c r="M7" s="22">
        <v>42.7087</v>
      </c>
      <c r="N7" s="18">
        <v>3</v>
      </c>
      <c r="O7" s="18"/>
      <c r="P7" s="18">
        <v>120</v>
      </c>
      <c r="Q7" s="18">
        <v>3</v>
      </c>
      <c r="R7" s="20">
        <v>4.2857142857142858E-2</v>
      </c>
      <c r="S7" s="21">
        <v>5</v>
      </c>
      <c r="T7" s="20">
        <v>0.44999999999999996</v>
      </c>
      <c r="U7" s="21">
        <v>4</v>
      </c>
      <c r="V7" s="20">
        <v>8.2695397410452703E-2</v>
      </c>
      <c r="W7" s="22">
        <v>2</v>
      </c>
      <c r="X7" s="20">
        <v>0.16678480294868159</v>
      </c>
      <c r="Y7" s="18">
        <v>3</v>
      </c>
      <c r="Z7" s="22">
        <v>3.4</v>
      </c>
      <c r="AA7" s="18"/>
      <c r="AB7" s="23">
        <v>3.2</v>
      </c>
      <c r="AC7" s="24" t="s">
        <v>189</v>
      </c>
      <c r="AD7" s="25" t="s">
        <v>65</v>
      </c>
      <c r="AE7" s="26">
        <v>3</v>
      </c>
      <c r="AF7" s="25" t="s">
        <v>66</v>
      </c>
      <c r="AG7" s="18">
        <v>3</v>
      </c>
      <c r="AH7" s="25" t="s">
        <v>89</v>
      </c>
      <c r="AI7" s="18">
        <v>3</v>
      </c>
      <c r="AJ7" s="25" t="s">
        <v>67</v>
      </c>
      <c r="AK7" s="18">
        <v>3</v>
      </c>
      <c r="AL7" s="25" t="s">
        <v>68</v>
      </c>
      <c r="AM7" s="18">
        <v>3</v>
      </c>
      <c r="AN7" s="25" t="s">
        <v>69</v>
      </c>
      <c r="AO7" s="25">
        <v>3</v>
      </c>
      <c r="AP7" s="22">
        <v>3</v>
      </c>
      <c r="AQ7" s="18"/>
      <c r="AR7" s="24">
        <v>1.0666666666666667</v>
      </c>
      <c r="AS7" s="24" t="s">
        <v>190</v>
      </c>
      <c r="AT7" s="27">
        <v>4</v>
      </c>
      <c r="AU7" s="24">
        <v>16</v>
      </c>
      <c r="AV7" s="25" t="s">
        <v>242</v>
      </c>
    </row>
    <row r="8" spans="1:48" ht="85.5">
      <c r="A8" t="s">
        <v>196</v>
      </c>
      <c r="B8" t="s">
        <v>197</v>
      </c>
      <c r="C8" s="33" t="s">
        <v>161</v>
      </c>
      <c r="D8" s="17">
        <v>4</v>
      </c>
      <c r="E8" s="18" t="s">
        <v>87</v>
      </c>
      <c r="F8" s="18" t="s">
        <v>63</v>
      </c>
      <c r="G8" s="17" t="s">
        <v>92</v>
      </c>
      <c r="H8" s="18">
        <v>200</v>
      </c>
      <c r="I8" s="18">
        <v>990.38400000000001</v>
      </c>
      <c r="J8" s="18" t="s">
        <v>64</v>
      </c>
      <c r="K8" s="19">
        <v>97084.548104956266</v>
      </c>
      <c r="L8" s="18">
        <v>0.88113200000000003</v>
      </c>
      <c r="M8" s="22">
        <v>0.31153700000000001</v>
      </c>
      <c r="N8" s="18">
        <v>1</v>
      </c>
      <c r="O8" s="18"/>
      <c r="P8" s="18">
        <v>200</v>
      </c>
      <c r="Q8" s="18"/>
      <c r="R8" s="20">
        <v>0</v>
      </c>
      <c r="S8" s="21">
        <v>5</v>
      </c>
      <c r="T8" s="20">
        <v>0.44999999999999996</v>
      </c>
      <c r="U8" s="21">
        <v>4</v>
      </c>
      <c r="V8" s="20">
        <v>0.20779818736974748</v>
      </c>
      <c r="W8" s="22">
        <v>3</v>
      </c>
      <c r="X8" s="20">
        <v>0.71441986138709823</v>
      </c>
      <c r="Y8" s="18">
        <v>5</v>
      </c>
      <c r="Z8" s="22">
        <v>3.4</v>
      </c>
      <c r="AA8" s="18"/>
      <c r="AB8" s="23">
        <v>2.2000000000000002</v>
      </c>
      <c r="AC8" s="24" t="s">
        <v>194</v>
      </c>
      <c r="AD8" s="25" t="s">
        <v>65</v>
      </c>
      <c r="AE8" s="26">
        <v>3</v>
      </c>
      <c r="AF8" s="25" t="s">
        <v>66</v>
      </c>
      <c r="AG8" s="18">
        <v>3</v>
      </c>
      <c r="AH8" s="25" t="s">
        <v>93</v>
      </c>
      <c r="AI8" s="18">
        <v>3</v>
      </c>
      <c r="AJ8" s="25" t="s">
        <v>67</v>
      </c>
      <c r="AK8" s="18">
        <v>3</v>
      </c>
      <c r="AL8" s="25" t="s">
        <v>68</v>
      </c>
      <c r="AM8" s="18">
        <v>3</v>
      </c>
      <c r="AN8" s="25" t="s">
        <v>69</v>
      </c>
      <c r="AO8" s="25">
        <v>3</v>
      </c>
      <c r="AP8" s="22">
        <v>3</v>
      </c>
      <c r="AQ8" s="18"/>
      <c r="AR8" s="24">
        <v>0.73333333333333339</v>
      </c>
      <c r="AS8" s="24" t="s">
        <v>192</v>
      </c>
      <c r="AT8" s="27">
        <v>3</v>
      </c>
      <c r="AU8" s="24">
        <v>12</v>
      </c>
      <c r="AV8" s="25" t="s">
        <v>193</v>
      </c>
    </row>
    <row r="9" spans="1:48" ht="85.5">
      <c r="A9" t="s">
        <v>196</v>
      </c>
      <c r="B9" t="s">
        <v>197</v>
      </c>
      <c r="C9" s="33" t="s">
        <v>161</v>
      </c>
      <c r="D9" s="17">
        <v>4</v>
      </c>
      <c r="E9" s="18" t="s">
        <v>70</v>
      </c>
      <c r="F9" s="18" t="s">
        <v>63</v>
      </c>
      <c r="G9" s="17" t="s">
        <v>94</v>
      </c>
      <c r="H9" s="18">
        <v>325</v>
      </c>
      <c r="I9" s="18">
        <v>802.99800000000005</v>
      </c>
      <c r="J9" s="18" t="s">
        <v>64</v>
      </c>
      <c r="K9" s="19">
        <v>131159.44700460829</v>
      </c>
      <c r="L9" s="18">
        <v>101.071</v>
      </c>
      <c r="M9" s="22">
        <v>17.814900000000002</v>
      </c>
      <c r="N9" s="18">
        <v>1</v>
      </c>
      <c r="O9" s="18"/>
      <c r="P9" s="18">
        <v>325</v>
      </c>
      <c r="Q9" s="18"/>
      <c r="R9" s="20">
        <v>0</v>
      </c>
      <c r="S9" s="21">
        <v>5</v>
      </c>
      <c r="T9" s="20">
        <v>0.44999999999999996</v>
      </c>
      <c r="U9" s="21">
        <v>4</v>
      </c>
      <c r="V9" s="20">
        <v>0.20267796432867827</v>
      </c>
      <c r="W9" s="22">
        <v>3</v>
      </c>
      <c r="X9" s="20">
        <v>0.29347395634858364</v>
      </c>
      <c r="Y9" s="18">
        <v>3</v>
      </c>
      <c r="Z9" s="22">
        <v>3</v>
      </c>
      <c r="AA9" s="18"/>
      <c r="AB9" s="23">
        <v>2</v>
      </c>
      <c r="AC9" s="24" t="s">
        <v>190</v>
      </c>
      <c r="AD9" s="25" t="s">
        <v>65</v>
      </c>
      <c r="AE9" s="26">
        <v>3</v>
      </c>
      <c r="AF9" s="25" t="s">
        <v>66</v>
      </c>
      <c r="AG9" s="18">
        <v>3</v>
      </c>
      <c r="AH9" s="25" t="s">
        <v>95</v>
      </c>
      <c r="AI9" s="18">
        <v>3</v>
      </c>
      <c r="AJ9" s="25" t="s">
        <v>67</v>
      </c>
      <c r="AK9" s="18">
        <v>3</v>
      </c>
      <c r="AL9" s="25" t="s">
        <v>68</v>
      </c>
      <c r="AM9" s="18">
        <v>3</v>
      </c>
      <c r="AN9" s="25" t="s">
        <v>69</v>
      </c>
      <c r="AO9" s="25">
        <v>3</v>
      </c>
      <c r="AP9" s="22">
        <v>3</v>
      </c>
      <c r="AQ9" s="18"/>
      <c r="AR9" s="24">
        <v>0.66666666666666663</v>
      </c>
      <c r="AS9" s="24" t="s">
        <v>192</v>
      </c>
      <c r="AT9" s="27">
        <v>4</v>
      </c>
      <c r="AU9" s="24">
        <v>16</v>
      </c>
      <c r="AV9" s="25" t="s">
        <v>242</v>
      </c>
    </row>
    <row r="10" spans="1:48" ht="85.5">
      <c r="A10" t="s">
        <v>196</v>
      </c>
      <c r="B10" t="s">
        <v>197</v>
      </c>
      <c r="C10" s="33" t="s">
        <v>161</v>
      </c>
      <c r="D10" s="17">
        <v>4</v>
      </c>
      <c r="E10" s="18" t="s">
        <v>70</v>
      </c>
      <c r="F10" s="18" t="s">
        <v>71</v>
      </c>
      <c r="G10" s="17" t="s">
        <v>96</v>
      </c>
      <c r="H10" s="18">
        <v>90</v>
      </c>
      <c r="I10" s="18">
        <v>315.47030000000001</v>
      </c>
      <c r="J10" s="18" t="s">
        <v>78</v>
      </c>
      <c r="K10" s="19">
        <v>24580</v>
      </c>
      <c r="L10" s="18">
        <v>115.15600000000001</v>
      </c>
      <c r="M10" s="22">
        <v>40.206299999999999</v>
      </c>
      <c r="N10" s="18">
        <v>3</v>
      </c>
      <c r="O10" s="18"/>
      <c r="P10" s="18">
        <v>90</v>
      </c>
      <c r="Q10" s="18"/>
      <c r="R10" s="20">
        <v>3.7499999999999999E-2</v>
      </c>
      <c r="S10" s="21">
        <v>5</v>
      </c>
      <c r="T10" s="29">
        <v>0.5</v>
      </c>
      <c r="U10" s="21">
        <v>4</v>
      </c>
      <c r="V10" s="20">
        <v>0.2282306765486323</v>
      </c>
      <c r="W10" s="22">
        <v>3</v>
      </c>
      <c r="X10" s="20">
        <v>9.2107878301063525E-2</v>
      </c>
      <c r="Y10" s="18">
        <v>2</v>
      </c>
      <c r="Z10" s="22">
        <v>2.8</v>
      </c>
      <c r="AA10" s="18"/>
      <c r="AB10" s="23">
        <v>2.9</v>
      </c>
      <c r="AC10" s="24" t="s">
        <v>194</v>
      </c>
      <c r="AD10" s="25" t="s">
        <v>79</v>
      </c>
      <c r="AE10" s="26">
        <v>4</v>
      </c>
      <c r="AF10" s="25" t="s">
        <v>97</v>
      </c>
      <c r="AG10" s="18">
        <v>2</v>
      </c>
      <c r="AH10" s="25" t="s">
        <v>98</v>
      </c>
      <c r="AI10" s="18">
        <v>3</v>
      </c>
      <c r="AJ10" s="25" t="s">
        <v>67</v>
      </c>
      <c r="AK10" s="18">
        <v>3</v>
      </c>
      <c r="AL10" s="25" t="s">
        <v>68</v>
      </c>
      <c r="AM10" s="18">
        <v>3</v>
      </c>
      <c r="AN10" s="25" t="s">
        <v>69</v>
      </c>
      <c r="AO10" s="25">
        <v>3</v>
      </c>
      <c r="AP10" s="22">
        <v>3</v>
      </c>
      <c r="AQ10" s="18"/>
      <c r="AR10" s="24">
        <v>0.96666666666666667</v>
      </c>
      <c r="AS10" s="24" t="s">
        <v>192</v>
      </c>
      <c r="AT10" s="27">
        <v>3</v>
      </c>
      <c r="AU10" s="24">
        <v>12</v>
      </c>
      <c r="AV10" s="25" t="s">
        <v>193</v>
      </c>
    </row>
    <row r="11" spans="1:48" ht="85.5">
      <c r="A11" t="s">
        <v>196</v>
      </c>
      <c r="B11" t="s">
        <v>197</v>
      </c>
      <c r="C11" s="33" t="s">
        <v>161</v>
      </c>
      <c r="D11" s="17">
        <v>4</v>
      </c>
      <c r="E11" s="18" t="s">
        <v>70</v>
      </c>
      <c r="F11" s="18" t="s">
        <v>71</v>
      </c>
      <c r="G11" s="17" t="s">
        <v>99</v>
      </c>
      <c r="H11" s="18">
        <v>260</v>
      </c>
      <c r="I11" s="18">
        <v>604.86969999999997</v>
      </c>
      <c r="J11" s="18" t="s">
        <v>64</v>
      </c>
      <c r="K11" s="19">
        <v>119700</v>
      </c>
      <c r="L11" s="18">
        <v>247.68799999999999</v>
      </c>
      <c r="M11" s="22">
        <v>43.025300000000001</v>
      </c>
      <c r="N11" s="18">
        <v>3</v>
      </c>
      <c r="O11" s="18"/>
      <c r="P11" s="18">
        <v>260</v>
      </c>
      <c r="Q11" s="18"/>
      <c r="R11" s="20">
        <v>7.4999999999999997E-2</v>
      </c>
      <c r="S11" s="21">
        <v>4</v>
      </c>
      <c r="T11" s="20">
        <v>0.44999999999999996</v>
      </c>
      <c r="U11" s="21">
        <v>4</v>
      </c>
      <c r="V11" s="20">
        <v>5.9516950510167733E-2</v>
      </c>
      <c r="W11" s="22">
        <v>2</v>
      </c>
      <c r="X11" s="20">
        <v>4.8257831397406747E-2</v>
      </c>
      <c r="Y11" s="18">
        <v>1</v>
      </c>
      <c r="Z11" s="22">
        <v>2.2000000000000002</v>
      </c>
      <c r="AA11" s="18"/>
      <c r="AB11" s="23">
        <v>2.6</v>
      </c>
      <c r="AC11" s="24" t="s">
        <v>194</v>
      </c>
      <c r="AD11" s="25" t="s">
        <v>65</v>
      </c>
      <c r="AE11" s="26">
        <v>3</v>
      </c>
      <c r="AF11" s="25" t="s">
        <v>100</v>
      </c>
      <c r="AG11" s="18">
        <v>3</v>
      </c>
      <c r="AH11" s="25" t="s">
        <v>101</v>
      </c>
      <c r="AI11" s="18">
        <v>3</v>
      </c>
      <c r="AJ11" s="25" t="s">
        <v>67</v>
      </c>
      <c r="AK11" s="18">
        <v>3</v>
      </c>
      <c r="AL11" s="25" t="s">
        <v>68</v>
      </c>
      <c r="AM11" s="18">
        <v>3</v>
      </c>
      <c r="AN11" s="25" t="s">
        <v>69</v>
      </c>
      <c r="AO11" s="25">
        <v>3</v>
      </c>
      <c r="AP11" s="22">
        <v>3</v>
      </c>
      <c r="AQ11" s="18"/>
      <c r="AR11" s="24">
        <v>0.8666666666666667</v>
      </c>
      <c r="AS11" s="24" t="s">
        <v>192</v>
      </c>
      <c r="AT11" s="27">
        <v>3</v>
      </c>
      <c r="AU11" s="24">
        <v>12</v>
      </c>
      <c r="AV11" s="25" t="s">
        <v>193</v>
      </c>
    </row>
    <row r="12" spans="1:48" ht="85.5">
      <c r="A12" t="s">
        <v>196</v>
      </c>
      <c r="B12" t="s">
        <v>197</v>
      </c>
      <c r="C12" s="33" t="s">
        <v>161</v>
      </c>
      <c r="D12" s="17">
        <v>4</v>
      </c>
      <c r="E12" s="17" t="s">
        <v>62</v>
      </c>
      <c r="F12" s="18" t="s">
        <v>63</v>
      </c>
      <c r="G12" s="17" t="s">
        <v>102</v>
      </c>
      <c r="H12" s="18">
        <v>430</v>
      </c>
      <c r="I12" s="18">
        <v>699.63199999999995</v>
      </c>
      <c r="J12" s="18" t="s">
        <v>64</v>
      </c>
      <c r="K12" s="19">
        <v>154800</v>
      </c>
      <c r="L12" s="18">
        <v>277.09500000000003</v>
      </c>
      <c r="M12" s="22">
        <v>47.043999999999997</v>
      </c>
      <c r="N12" s="18">
        <v>3</v>
      </c>
      <c r="O12" s="18"/>
      <c r="P12" s="18">
        <v>430</v>
      </c>
      <c r="Q12" s="18"/>
      <c r="R12" s="20">
        <v>3.7499999999999999E-2</v>
      </c>
      <c r="S12" s="21">
        <v>5</v>
      </c>
      <c r="T12" s="20">
        <v>0.44999999999999996</v>
      </c>
      <c r="U12" s="21">
        <v>4</v>
      </c>
      <c r="V12" s="20">
        <v>7.4825050883893254E-2</v>
      </c>
      <c r="W12" s="22">
        <v>2</v>
      </c>
      <c r="X12" s="20">
        <v>0.15811169300432229</v>
      </c>
      <c r="Y12" s="18">
        <v>3</v>
      </c>
      <c r="Z12" s="22">
        <v>2.8</v>
      </c>
      <c r="AA12" s="18"/>
      <c r="AB12" s="23">
        <v>2.9</v>
      </c>
      <c r="AC12" s="24" t="s">
        <v>194</v>
      </c>
      <c r="AD12" s="25" t="s">
        <v>65</v>
      </c>
      <c r="AE12" s="26">
        <v>3</v>
      </c>
      <c r="AF12" s="25" t="s">
        <v>100</v>
      </c>
      <c r="AG12" s="18">
        <v>3</v>
      </c>
      <c r="AH12" s="25" t="s">
        <v>103</v>
      </c>
      <c r="AI12" s="18">
        <v>3</v>
      </c>
      <c r="AJ12" s="25" t="s">
        <v>67</v>
      </c>
      <c r="AK12" s="18">
        <v>3</v>
      </c>
      <c r="AL12" s="25" t="s">
        <v>68</v>
      </c>
      <c r="AM12" s="18">
        <v>3</v>
      </c>
      <c r="AN12" s="25" t="s">
        <v>69</v>
      </c>
      <c r="AO12" s="25">
        <v>3</v>
      </c>
      <c r="AP12" s="22">
        <v>3</v>
      </c>
      <c r="AQ12" s="18"/>
      <c r="AR12" s="24">
        <v>0.96666666666666667</v>
      </c>
      <c r="AS12" s="24" t="s">
        <v>192</v>
      </c>
      <c r="AT12" s="27">
        <v>2</v>
      </c>
      <c r="AU12" s="24">
        <v>8</v>
      </c>
      <c r="AV12" s="25" t="s">
        <v>191</v>
      </c>
    </row>
    <row r="13" spans="1:48" ht="85.5">
      <c r="A13" t="s">
        <v>196</v>
      </c>
      <c r="B13" t="s">
        <v>197</v>
      </c>
      <c r="C13" s="33" t="s">
        <v>161</v>
      </c>
      <c r="D13" s="17">
        <v>4</v>
      </c>
      <c r="E13" s="18" t="s">
        <v>87</v>
      </c>
      <c r="F13" s="18" t="s">
        <v>63</v>
      </c>
      <c r="G13" s="17" t="s">
        <v>104</v>
      </c>
      <c r="H13" s="18">
        <v>78</v>
      </c>
      <c r="I13" s="18">
        <v>709.82899999999995</v>
      </c>
      <c r="J13" s="18" t="s">
        <v>64</v>
      </c>
      <c r="K13" s="19">
        <v>166033.23782234956</v>
      </c>
      <c r="L13" s="18">
        <v>123.889</v>
      </c>
      <c r="M13" s="22">
        <v>21.0213</v>
      </c>
      <c r="N13" s="18">
        <v>3</v>
      </c>
      <c r="O13" s="18"/>
      <c r="P13" s="18">
        <v>78</v>
      </c>
      <c r="Q13" s="18"/>
      <c r="R13" s="20">
        <v>5.1575931232091692E-2</v>
      </c>
      <c r="S13" s="21">
        <v>4</v>
      </c>
      <c r="T13" s="29">
        <v>0.4</v>
      </c>
      <c r="U13" s="21">
        <v>4</v>
      </c>
      <c r="V13" s="20">
        <v>0.1005876063108157</v>
      </c>
      <c r="W13" s="22">
        <v>2</v>
      </c>
      <c r="X13" s="20">
        <v>0.16972820214446016</v>
      </c>
      <c r="Y13" s="18">
        <v>3</v>
      </c>
      <c r="Z13" s="22">
        <v>2.6</v>
      </c>
      <c r="AA13" s="18"/>
      <c r="AB13" s="23">
        <v>2.8</v>
      </c>
      <c r="AC13" s="24" t="s">
        <v>194</v>
      </c>
      <c r="AD13" s="25" t="s">
        <v>65</v>
      </c>
      <c r="AE13" s="26">
        <v>3</v>
      </c>
      <c r="AF13" s="25" t="s">
        <v>100</v>
      </c>
      <c r="AG13" s="18">
        <v>3</v>
      </c>
      <c r="AH13" s="25" t="s">
        <v>105</v>
      </c>
      <c r="AI13" s="18">
        <v>3</v>
      </c>
      <c r="AJ13" s="25" t="s">
        <v>67</v>
      </c>
      <c r="AK13" s="18">
        <v>3</v>
      </c>
      <c r="AL13" s="25" t="s">
        <v>68</v>
      </c>
      <c r="AM13" s="18">
        <v>3</v>
      </c>
      <c r="AN13" s="25" t="s">
        <v>69</v>
      </c>
      <c r="AO13" s="25">
        <v>3</v>
      </c>
      <c r="AP13" s="22">
        <v>3</v>
      </c>
      <c r="AQ13" s="18"/>
      <c r="AR13" s="24">
        <v>0.93333333333333324</v>
      </c>
      <c r="AS13" s="24" t="s">
        <v>192</v>
      </c>
      <c r="AT13" s="27">
        <v>4</v>
      </c>
      <c r="AU13" s="24">
        <v>16</v>
      </c>
      <c r="AV13" s="25" t="s">
        <v>242</v>
      </c>
    </row>
    <row r="14" spans="1:48" ht="85.5">
      <c r="A14" t="s">
        <v>196</v>
      </c>
      <c r="B14" t="s">
        <v>197</v>
      </c>
      <c r="C14" s="33" t="s">
        <v>161</v>
      </c>
      <c r="D14" s="17">
        <v>4</v>
      </c>
      <c r="E14" s="18" t="s">
        <v>70</v>
      </c>
      <c r="F14" s="18" t="s">
        <v>71</v>
      </c>
      <c r="G14" s="17" t="s">
        <v>106</v>
      </c>
      <c r="H14" s="18">
        <v>200</v>
      </c>
      <c r="I14" s="18">
        <v>177.917</v>
      </c>
      <c r="J14" s="18" t="s">
        <v>90</v>
      </c>
      <c r="K14" s="19">
        <v>30000</v>
      </c>
      <c r="L14" s="18">
        <v>116.715</v>
      </c>
      <c r="M14" s="22">
        <v>65.600800000000007</v>
      </c>
      <c r="N14" s="18">
        <v>4</v>
      </c>
      <c r="O14" s="18"/>
      <c r="P14" s="18">
        <v>200</v>
      </c>
      <c r="Q14" s="18"/>
      <c r="R14" s="20">
        <v>0</v>
      </c>
      <c r="S14" s="21">
        <v>5</v>
      </c>
      <c r="T14" s="20">
        <v>0.44999999999999996</v>
      </c>
      <c r="U14" s="21">
        <v>4</v>
      </c>
      <c r="V14" s="20">
        <v>0.16187323302438775</v>
      </c>
      <c r="W14" s="22">
        <v>3</v>
      </c>
      <c r="X14" s="20">
        <v>1</v>
      </c>
      <c r="Y14" s="18">
        <v>5</v>
      </c>
      <c r="Z14" s="22">
        <v>3.4</v>
      </c>
      <c r="AA14" s="18"/>
      <c r="AB14" s="23">
        <v>3.7</v>
      </c>
      <c r="AC14" s="24" t="s">
        <v>189</v>
      </c>
      <c r="AD14" s="25" t="s">
        <v>79</v>
      </c>
      <c r="AE14" s="26">
        <v>4</v>
      </c>
      <c r="AF14" s="25" t="s">
        <v>107</v>
      </c>
      <c r="AG14" s="18"/>
      <c r="AH14" s="25"/>
      <c r="AI14" s="18">
        <v>3</v>
      </c>
      <c r="AJ14" s="25" t="s">
        <v>67</v>
      </c>
      <c r="AK14" s="18">
        <v>3</v>
      </c>
      <c r="AL14" s="25" t="s">
        <v>68</v>
      </c>
      <c r="AM14" s="18">
        <v>3</v>
      </c>
      <c r="AN14" s="25" t="s">
        <v>69</v>
      </c>
      <c r="AO14" s="25">
        <v>3</v>
      </c>
      <c r="AP14" s="22">
        <v>2.6666666666666665</v>
      </c>
      <c r="AQ14" s="18"/>
      <c r="AR14" s="24">
        <v>1.3875000000000002</v>
      </c>
      <c r="AS14" s="24" t="s">
        <v>190</v>
      </c>
      <c r="AT14" s="27">
        <v>2</v>
      </c>
      <c r="AU14" s="24">
        <v>8</v>
      </c>
      <c r="AV14" s="25" t="s">
        <v>191</v>
      </c>
    </row>
    <row r="15" spans="1:48" ht="85.5">
      <c r="A15" t="s">
        <v>196</v>
      </c>
      <c r="B15" t="s">
        <v>197</v>
      </c>
      <c r="C15" s="33" t="s">
        <v>161</v>
      </c>
      <c r="D15" s="17">
        <v>4</v>
      </c>
      <c r="E15" s="18" t="s">
        <v>87</v>
      </c>
      <c r="F15" s="18" t="s">
        <v>63</v>
      </c>
      <c r="G15" s="17" t="s">
        <v>108</v>
      </c>
      <c r="H15" s="18">
        <v>300</v>
      </c>
      <c r="I15" s="18">
        <v>690.81399999999996</v>
      </c>
      <c r="J15" s="18" t="s">
        <v>64</v>
      </c>
      <c r="K15" s="19">
        <v>68619.327731092431</v>
      </c>
      <c r="L15" s="18">
        <v>18.449200000000001</v>
      </c>
      <c r="M15" s="22">
        <v>3.2696200000000002</v>
      </c>
      <c r="N15" s="18">
        <v>1</v>
      </c>
      <c r="O15" s="18"/>
      <c r="P15" s="18">
        <v>300</v>
      </c>
      <c r="Q15" s="18"/>
      <c r="R15" s="20">
        <v>3.7815126050420166E-2</v>
      </c>
      <c r="S15" s="21">
        <v>5</v>
      </c>
      <c r="T15" s="20">
        <v>0.44999999999999996</v>
      </c>
      <c r="U15" s="21">
        <v>4</v>
      </c>
      <c r="V15" s="20">
        <v>0.10335633035809928</v>
      </c>
      <c r="W15" s="22">
        <v>2</v>
      </c>
      <c r="X15" s="20">
        <v>0.18319258150529666</v>
      </c>
      <c r="Y15" s="18">
        <v>3</v>
      </c>
      <c r="Z15" s="22">
        <v>2.8</v>
      </c>
      <c r="AA15" s="18"/>
      <c r="AB15" s="23">
        <v>1.9</v>
      </c>
      <c r="AC15" s="24" t="s">
        <v>190</v>
      </c>
      <c r="AD15" s="25" t="s">
        <v>65</v>
      </c>
      <c r="AE15" s="26">
        <v>3</v>
      </c>
      <c r="AF15" s="25" t="s">
        <v>73</v>
      </c>
      <c r="AG15" s="18">
        <v>3</v>
      </c>
      <c r="AH15" s="25" t="s">
        <v>109</v>
      </c>
      <c r="AI15" s="18">
        <v>3</v>
      </c>
      <c r="AJ15" s="25" t="s">
        <v>67</v>
      </c>
      <c r="AK15" s="18">
        <v>3</v>
      </c>
      <c r="AL15" s="25" t="s">
        <v>68</v>
      </c>
      <c r="AM15" s="18">
        <v>3</v>
      </c>
      <c r="AN15" s="25" t="s">
        <v>69</v>
      </c>
      <c r="AO15" s="25">
        <v>3</v>
      </c>
      <c r="AP15" s="22">
        <v>3</v>
      </c>
      <c r="AQ15" s="18"/>
      <c r="AR15" s="24">
        <v>0.6333333333333333</v>
      </c>
      <c r="AS15" s="24" t="s">
        <v>192</v>
      </c>
      <c r="AT15" s="27">
        <v>4</v>
      </c>
      <c r="AU15" s="24">
        <v>16</v>
      </c>
      <c r="AV15" s="25" t="s">
        <v>242</v>
      </c>
    </row>
    <row r="16" spans="1:48" ht="85.5">
      <c r="A16" t="s">
        <v>196</v>
      </c>
      <c r="B16" t="s">
        <v>197</v>
      </c>
      <c r="C16" s="33" t="s">
        <v>161</v>
      </c>
      <c r="D16" s="17">
        <v>4</v>
      </c>
      <c r="E16" s="18" t="s">
        <v>70</v>
      </c>
      <c r="F16" s="18" t="s">
        <v>63</v>
      </c>
      <c r="G16" s="17" t="s">
        <v>110</v>
      </c>
      <c r="H16" s="18">
        <v>510</v>
      </c>
      <c r="I16" s="18">
        <v>463.71879999999999</v>
      </c>
      <c r="J16" s="18" t="s">
        <v>64</v>
      </c>
      <c r="K16" s="19">
        <v>62694.840294840295</v>
      </c>
      <c r="L16" s="18">
        <v>134.47399999999999</v>
      </c>
      <c r="M16" s="22">
        <v>34.429099999999998</v>
      </c>
      <c r="N16" s="18">
        <v>3</v>
      </c>
      <c r="O16" s="18"/>
      <c r="P16" s="18">
        <v>510</v>
      </c>
      <c r="Q16" s="18"/>
      <c r="R16" s="20">
        <v>0</v>
      </c>
      <c r="S16" s="21">
        <v>5</v>
      </c>
      <c r="T16" s="20">
        <v>0.44999999999999996</v>
      </c>
      <c r="U16" s="21">
        <v>4</v>
      </c>
      <c r="V16" s="20">
        <v>0.13165306215749717</v>
      </c>
      <c r="W16" s="22">
        <v>2</v>
      </c>
      <c r="X16" s="20">
        <v>0.15771799633743552</v>
      </c>
      <c r="Y16" s="18">
        <v>3</v>
      </c>
      <c r="Z16" s="22">
        <v>2.8</v>
      </c>
      <c r="AA16" s="18"/>
      <c r="AB16" s="23">
        <v>2.9</v>
      </c>
      <c r="AC16" s="24" t="s">
        <v>194</v>
      </c>
      <c r="AD16" s="25" t="s">
        <v>65</v>
      </c>
      <c r="AE16" s="26">
        <v>3</v>
      </c>
      <c r="AF16" s="25" t="s">
        <v>66</v>
      </c>
      <c r="AG16" s="18">
        <v>3</v>
      </c>
      <c r="AH16" s="25" t="s">
        <v>111</v>
      </c>
      <c r="AI16" s="18">
        <v>3</v>
      </c>
      <c r="AJ16" s="25" t="s">
        <v>67</v>
      </c>
      <c r="AK16" s="18">
        <v>3</v>
      </c>
      <c r="AL16" s="25" t="s">
        <v>68</v>
      </c>
      <c r="AM16" s="18">
        <v>3</v>
      </c>
      <c r="AN16" s="25" t="s">
        <v>69</v>
      </c>
      <c r="AO16" s="25">
        <v>3</v>
      </c>
      <c r="AP16" s="22">
        <v>3</v>
      </c>
      <c r="AQ16" s="18"/>
      <c r="AR16" s="24">
        <v>0.96666666666666667</v>
      </c>
      <c r="AS16" s="24" t="s">
        <v>192</v>
      </c>
      <c r="AT16" s="27">
        <v>3</v>
      </c>
      <c r="AU16" s="24">
        <v>12</v>
      </c>
      <c r="AV16" s="25" t="s">
        <v>193</v>
      </c>
    </row>
    <row r="17" spans="1:48" ht="85.5">
      <c r="A17" t="s">
        <v>196</v>
      </c>
      <c r="B17" t="s">
        <v>197</v>
      </c>
      <c r="C17" s="33" t="s">
        <v>161</v>
      </c>
      <c r="D17" s="17">
        <v>4</v>
      </c>
      <c r="E17" s="18" t="s">
        <v>70</v>
      </c>
      <c r="F17" s="18" t="s">
        <v>63</v>
      </c>
      <c r="G17" s="17" t="s">
        <v>112</v>
      </c>
      <c r="H17" s="18">
        <v>200</v>
      </c>
      <c r="I17" s="18">
        <v>924.40899999999988</v>
      </c>
      <c r="J17" s="18" t="s">
        <v>64</v>
      </c>
      <c r="K17" s="19">
        <v>52838.709677419356</v>
      </c>
      <c r="L17" s="18">
        <v>64.989900000000006</v>
      </c>
      <c r="M17" s="22">
        <v>9.8404699999999998</v>
      </c>
      <c r="N17" s="18">
        <v>1</v>
      </c>
      <c r="O17" s="18"/>
      <c r="P17" s="18">
        <v>200</v>
      </c>
      <c r="Q17" s="18"/>
      <c r="R17" s="20">
        <v>0</v>
      </c>
      <c r="S17" s="21">
        <v>5</v>
      </c>
      <c r="T17" s="20">
        <v>0.44999999999999996</v>
      </c>
      <c r="U17" s="21">
        <v>4</v>
      </c>
      <c r="V17" s="20">
        <v>6.0362891317587784E-2</v>
      </c>
      <c r="W17" s="22">
        <v>2</v>
      </c>
      <c r="X17" s="20">
        <v>0.28555974682202362</v>
      </c>
      <c r="Y17" s="18">
        <v>3</v>
      </c>
      <c r="Z17" s="22">
        <v>2.8</v>
      </c>
      <c r="AA17" s="18"/>
      <c r="AB17" s="23">
        <v>1.9</v>
      </c>
      <c r="AC17" s="24" t="s">
        <v>190</v>
      </c>
      <c r="AD17" s="25" t="s">
        <v>65</v>
      </c>
      <c r="AE17" s="26">
        <v>3</v>
      </c>
      <c r="AF17" s="25" t="s">
        <v>66</v>
      </c>
      <c r="AG17" s="18">
        <v>3</v>
      </c>
      <c r="AH17" s="25" t="s">
        <v>113</v>
      </c>
      <c r="AI17" s="18">
        <v>3</v>
      </c>
      <c r="AJ17" s="25" t="s">
        <v>67</v>
      </c>
      <c r="AK17" s="18">
        <v>3</v>
      </c>
      <c r="AL17" s="25" t="s">
        <v>68</v>
      </c>
      <c r="AM17" s="18">
        <v>3</v>
      </c>
      <c r="AN17" s="25" t="s">
        <v>69</v>
      </c>
      <c r="AO17" s="25">
        <v>3</v>
      </c>
      <c r="AP17" s="22">
        <v>3</v>
      </c>
      <c r="AQ17" s="18"/>
      <c r="AR17" s="24">
        <v>0.6333333333333333</v>
      </c>
      <c r="AS17" s="24" t="s">
        <v>192</v>
      </c>
      <c r="AT17" s="27">
        <v>3</v>
      </c>
      <c r="AU17" s="24">
        <v>12</v>
      </c>
      <c r="AV17" s="25" t="s">
        <v>193</v>
      </c>
    </row>
    <row r="18" spans="1:48" ht="85.5">
      <c r="A18" t="s">
        <v>196</v>
      </c>
      <c r="B18" t="s">
        <v>197</v>
      </c>
      <c r="C18" s="33" t="s">
        <v>161</v>
      </c>
      <c r="D18" s="17">
        <v>4</v>
      </c>
      <c r="E18" s="18" t="s">
        <v>70</v>
      </c>
      <c r="F18" s="18" t="s">
        <v>71</v>
      </c>
      <c r="G18" s="17" t="s">
        <v>114</v>
      </c>
      <c r="H18" s="18">
        <v>380</v>
      </c>
      <c r="I18" s="18">
        <v>315.459</v>
      </c>
      <c r="J18" s="18" t="s">
        <v>90</v>
      </c>
      <c r="K18" s="19">
        <v>84960</v>
      </c>
      <c r="L18" s="18">
        <v>176.708</v>
      </c>
      <c r="M18" s="22">
        <v>56.016100000000002</v>
      </c>
      <c r="N18" s="18">
        <v>4</v>
      </c>
      <c r="O18" s="18"/>
      <c r="P18" s="18">
        <v>380</v>
      </c>
      <c r="Q18" s="18"/>
      <c r="R18" s="20">
        <v>0</v>
      </c>
      <c r="S18" s="21">
        <v>5</v>
      </c>
      <c r="T18" s="20">
        <v>0.44999999999999996</v>
      </c>
      <c r="U18" s="21">
        <v>4</v>
      </c>
      <c r="V18" s="20">
        <v>0.19019904329881221</v>
      </c>
      <c r="W18" s="22">
        <v>3</v>
      </c>
      <c r="X18" s="20">
        <v>0</v>
      </c>
      <c r="Y18" s="18">
        <v>0</v>
      </c>
      <c r="Z18" s="22">
        <v>2.4</v>
      </c>
      <c r="AA18" s="18"/>
      <c r="AB18" s="23">
        <v>3.2</v>
      </c>
      <c r="AC18" s="24" t="s">
        <v>189</v>
      </c>
      <c r="AD18" s="25" t="s">
        <v>79</v>
      </c>
      <c r="AE18" s="26">
        <v>4</v>
      </c>
      <c r="AF18" s="25" t="s">
        <v>115</v>
      </c>
      <c r="AG18" s="18"/>
      <c r="AH18" s="25" t="s">
        <v>105</v>
      </c>
      <c r="AI18" s="18">
        <v>3</v>
      </c>
      <c r="AJ18" s="25" t="s">
        <v>67</v>
      </c>
      <c r="AK18" s="18">
        <v>3</v>
      </c>
      <c r="AL18" s="25" t="s">
        <v>68</v>
      </c>
      <c r="AM18" s="18">
        <v>3</v>
      </c>
      <c r="AN18" s="25" t="s">
        <v>69</v>
      </c>
      <c r="AO18" s="25">
        <v>3</v>
      </c>
      <c r="AP18" s="22">
        <v>2.6666666666666665</v>
      </c>
      <c r="AQ18" s="18"/>
      <c r="AR18" s="24">
        <v>1.2000000000000002</v>
      </c>
      <c r="AS18" s="24" t="s">
        <v>190</v>
      </c>
      <c r="AT18" s="27">
        <v>1</v>
      </c>
      <c r="AU18" s="24">
        <v>4</v>
      </c>
      <c r="AV18" s="25" t="s">
        <v>195</v>
      </c>
    </row>
    <row r="19" spans="1:48" ht="85.5">
      <c r="A19" t="s">
        <v>196</v>
      </c>
      <c r="B19" t="s">
        <v>197</v>
      </c>
      <c r="C19" s="33" t="s">
        <v>161</v>
      </c>
      <c r="D19" s="17">
        <v>4</v>
      </c>
      <c r="E19" s="18" t="s">
        <v>70</v>
      </c>
      <c r="F19" s="18" t="s">
        <v>71</v>
      </c>
      <c r="G19" s="17" t="s">
        <v>116</v>
      </c>
      <c r="H19" s="18">
        <v>80</v>
      </c>
      <c r="I19" s="18">
        <v>151.44800000000001</v>
      </c>
      <c r="J19" s="18" t="s">
        <v>78</v>
      </c>
      <c r="K19" s="19">
        <v>8092.3076923076924</v>
      </c>
      <c r="L19" s="18">
        <v>86.507400000000004</v>
      </c>
      <c r="M19" s="22">
        <v>57.120199999999997</v>
      </c>
      <c r="N19" s="18">
        <v>4</v>
      </c>
      <c r="O19" s="18"/>
      <c r="P19" s="18">
        <v>80</v>
      </c>
      <c r="Q19" s="18"/>
      <c r="R19" s="20">
        <v>0.23076923076923075</v>
      </c>
      <c r="S19" s="21">
        <v>3</v>
      </c>
      <c r="T19" s="20">
        <v>0.44999999999999996</v>
      </c>
      <c r="U19" s="21">
        <v>4</v>
      </c>
      <c r="V19" s="20">
        <v>7.7254239078759696E-2</v>
      </c>
      <c r="W19" s="22">
        <v>2</v>
      </c>
      <c r="X19" s="20">
        <v>1</v>
      </c>
      <c r="Y19" s="18">
        <v>5</v>
      </c>
      <c r="Z19" s="22">
        <v>2.8</v>
      </c>
      <c r="AA19" s="18"/>
      <c r="AB19" s="23">
        <v>3.4</v>
      </c>
      <c r="AC19" s="24" t="s">
        <v>189</v>
      </c>
      <c r="AD19" s="25" t="s">
        <v>79</v>
      </c>
      <c r="AE19" s="26">
        <v>4</v>
      </c>
      <c r="AF19" s="25" t="s">
        <v>97</v>
      </c>
      <c r="AG19" s="18">
        <v>2</v>
      </c>
      <c r="AH19" s="25" t="s">
        <v>81</v>
      </c>
      <c r="AI19" s="18">
        <v>3</v>
      </c>
      <c r="AJ19" s="25" t="s">
        <v>67</v>
      </c>
      <c r="AK19" s="18">
        <v>3</v>
      </c>
      <c r="AL19" s="25" t="s">
        <v>68</v>
      </c>
      <c r="AM19" s="18">
        <v>3</v>
      </c>
      <c r="AN19" s="25" t="s">
        <v>69</v>
      </c>
      <c r="AO19" s="25">
        <v>3</v>
      </c>
      <c r="AP19" s="22">
        <v>3</v>
      </c>
      <c r="AQ19" s="18"/>
      <c r="AR19" s="24">
        <v>1.1333333333333333</v>
      </c>
      <c r="AS19" s="24" t="s">
        <v>190</v>
      </c>
      <c r="AT19" s="27">
        <v>1</v>
      </c>
      <c r="AU19" s="24">
        <v>4</v>
      </c>
      <c r="AV19" s="25" t="s">
        <v>195</v>
      </c>
    </row>
    <row r="20" spans="1:48" ht="85.5">
      <c r="A20" t="s">
        <v>196</v>
      </c>
      <c r="B20" t="s">
        <v>197</v>
      </c>
      <c r="C20" s="33" t="s">
        <v>161</v>
      </c>
      <c r="D20" s="17">
        <v>4</v>
      </c>
      <c r="E20" s="18" t="s">
        <v>70</v>
      </c>
      <c r="F20" s="18" t="s">
        <v>63</v>
      </c>
      <c r="G20" s="17" t="s">
        <v>117</v>
      </c>
      <c r="H20" s="18">
        <v>85</v>
      </c>
      <c r="I20" s="18">
        <v>375.685</v>
      </c>
      <c r="J20" s="18" t="s">
        <v>64</v>
      </c>
      <c r="K20" s="19">
        <v>49539.633844631382</v>
      </c>
      <c r="L20" s="18">
        <v>238.20500000000001</v>
      </c>
      <c r="M20" s="22">
        <v>78.289400000000001</v>
      </c>
      <c r="N20" s="18">
        <v>5</v>
      </c>
      <c r="O20" s="18"/>
      <c r="P20" s="18">
        <v>85</v>
      </c>
      <c r="Q20" s="18"/>
      <c r="R20" s="20">
        <v>4.4532409698169226E-2</v>
      </c>
      <c r="S20" s="21">
        <v>5</v>
      </c>
      <c r="T20" s="20">
        <v>0.44999999999999996</v>
      </c>
      <c r="U20" s="21">
        <v>4</v>
      </c>
      <c r="V20" s="20">
        <v>0.16138520302913342</v>
      </c>
      <c r="W20" s="22">
        <v>3</v>
      </c>
      <c r="X20" s="20">
        <v>0.19011405832013523</v>
      </c>
      <c r="Y20" s="18">
        <v>3</v>
      </c>
      <c r="Z20" s="22">
        <v>3</v>
      </c>
      <c r="AA20" s="18"/>
      <c r="AB20" s="23">
        <v>4</v>
      </c>
      <c r="AC20" s="24" t="s">
        <v>189</v>
      </c>
      <c r="AD20" s="25" t="s">
        <v>65</v>
      </c>
      <c r="AE20" s="26">
        <v>3</v>
      </c>
      <c r="AF20" s="25" t="s">
        <v>66</v>
      </c>
      <c r="AG20" s="18">
        <v>3</v>
      </c>
      <c r="AH20" s="25" t="s">
        <v>118</v>
      </c>
      <c r="AI20" s="18">
        <v>3</v>
      </c>
      <c r="AJ20" s="25" t="s">
        <v>67</v>
      </c>
      <c r="AK20" s="18">
        <v>3</v>
      </c>
      <c r="AL20" s="25" t="s">
        <v>68</v>
      </c>
      <c r="AM20" s="18">
        <v>3</v>
      </c>
      <c r="AN20" s="25" t="s">
        <v>69</v>
      </c>
      <c r="AO20" s="25">
        <v>3</v>
      </c>
      <c r="AP20" s="22">
        <v>3</v>
      </c>
      <c r="AQ20" s="18"/>
      <c r="AR20" s="24">
        <v>1.3333333333333333</v>
      </c>
      <c r="AS20" s="24" t="s">
        <v>190</v>
      </c>
      <c r="AT20" s="27">
        <v>2</v>
      </c>
      <c r="AU20" s="24">
        <v>8</v>
      </c>
      <c r="AV20" s="25" t="s">
        <v>191</v>
      </c>
    </row>
    <row r="21" spans="1:48" ht="85.5">
      <c r="A21" t="s">
        <v>196</v>
      </c>
      <c r="B21" t="s">
        <v>197</v>
      </c>
      <c r="C21" s="33" t="s">
        <v>161</v>
      </c>
      <c r="D21" s="17">
        <v>4</v>
      </c>
      <c r="E21" s="18" t="s">
        <v>70</v>
      </c>
      <c r="F21" s="18" t="s">
        <v>71</v>
      </c>
      <c r="G21" s="17" t="s">
        <v>119</v>
      </c>
      <c r="H21" s="18">
        <v>400</v>
      </c>
      <c r="I21" s="18">
        <v>1995.4369999999999</v>
      </c>
      <c r="J21" s="18" t="s">
        <v>90</v>
      </c>
      <c r="K21" s="19">
        <v>17222.857142857141</v>
      </c>
      <c r="L21" s="18">
        <v>890.96699999999998</v>
      </c>
      <c r="M21" s="22">
        <v>52.906199999999998</v>
      </c>
      <c r="N21" s="18">
        <v>4</v>
      </c>
      <c r="O21" s="18"/>
      <c r="P21" s="18">
        <v>400</v>
      </c>
      <c r="Q21" s="18"/>
      <c r="R21" s="20">
        <v>4.2857142857142858E-2</v>
      </c>
      <c r="S21" s="21">
        <v>5</v>
      </c>
      <c r="T21" s="20">
        <v>0.44999999999999996</v>
      </c>
      <c r="U21" s="21">
        <v>4</v>
      </c>
      <c r="V21" s="20">
        <v>3.1572031590072755E-2</v>
      </c>
      <c r="W21" s="22">
        <v>1</v>
      </c>
      <c r="X21" s="20">
        <v>0.15604952699584101</v>
      </c>
      <c r="Y21" s="18">
        <v>3</v>
      </c>
      <c r="Z21" s="22">
        <v>2.6</v>
      </c>
      <c r="AA21" s="18"/>
      <c r="AB21" s="23">
        <v>3.3</v>
      </c>
      <c r="AC21" s="24" t="s">
        <v>189</v>
      </c>
      <c r="AD21" s="25" t="s">
        <v>79</v>
      </c>
      <c r="AE21" s="26">
        <v>4</v>
      </c>
      <c r="AF21" s="25" t="s">
        <v>91</v>
      </c>
      <c r="AG21" s="18">
        <v>4</v>
      </c>
      <c r="AH21" s="25" t="s">
        <v>120</v>
      </c>
      <c r="AI21" s="18">
        <v>3</v>
      </c>
      <c r="AJ21" s="25" t="s">
        <v>67</v>
      </c>
      <c r="AK21" s="18">
        <v>3</v>
      </c>
      <c r="AL21" s="25" t="s">
        <v>68</v>
      </c>
      <c r="AM21" s="18">
        <v>3</v>
      </c>
      <c r="AN21" s="25" t="s">
        <v>69</v>
      </c>
      <c r="AO21" s="25">
        <v>3</v>
      </c>
      <c r="AP21" s="22">
        <v>3.3333333333333335</v>
      </c>
      <c r="AQ21" s="18"/>
      <c r="AR21" s="24">
        <v>0.98999999999999988</v>
      </c>
      <c r="AS21" s="24" t="s">
        <v>192</v>
      </c>
      <c r="AT21" s="27">
        <v>2</v>
      </c>
      <c r="AU21" s="24">
        <v>8</v>
      </c>
      <c r="AV21" s="25" t="s">
        <v>191</v>
      </c>
    </row>
    <row r="22" spans="1:48" ht="85.5">
      <c r="A22" t="s">
        <v>196</v>
      </c>
      <c r="B22" t="s">
        <v>197</v>
      </c>
      <c r="C22" s="33" t="s">
        <v>161</v>
      </c>
      <c r="D22" s="17">
        <v>4</v>
      </c>
      <c r="E22" s="17" t="s">
        <v>62</v>
      </c>
      <c r="F22" s="18" t="s">
        <v>63</v>
      </c>
      <c r="G22" s="17" t="s">
        <v>121</v>
      </c>
      <c r="H22" s="18">
        <v>260</v>
      </c>
      <c r="I22" s="18">
        <v>696.03599999999994</v>
      </c>
      <c r="J22" s="18" t="s">
        <v>64</v>
      </c>
      <c r="K22" s="19">
        <v>125375.06883604507</v>
      </c>
      <c r="L22" s="18">
        <v>79.015000000000001</v>
      </c>
      <c r="M22" s="22">
        <v>37.780700000000003</v>
      </c>
      <c r="N22" s="18">
        <v>3</v>
      </c>
      <c r="O22" s="18"/>
      <c r="P22" s="18">
        <v>260</v>
      </c>
      <c r="Q22" s="18"/>
      <c r="R22" s="20">
        <v>1.1264080100125156E-2</v>
      </c>
      <c r="S22" s="21">
        <v>5</v>
      </c>
      <c r="T22" s="20">
        <v>0.44999999999999996</v>
      </c>
      <c r="U22" s="21">
        <v>4</v>
      </c>
      <c r="V22" s="20">
        <v>0.34437873903073979</v>
      </c>
      <c r="W22" s="22">
        <v>4</v>
      </c>
      <c r="X22" s="20">
        <v>1.6362999249582065E-4</v>
      </c>
      <c r="Y22" s="18">
        <v>0</v>
      </c>
      <c r="Z22" s="22">
        <v>2.6</v>
      </c>
      <c r="AA22" s="18"/>
      <c r="AB22" s="23">
        <v>2.8</v>
      </c>
      <c r="AC22" s="24" t="s">
        <v>194</v>
      </c>
      <c r="AD22" s="25" t="s">
        <v>65</v>
      </c>
      <c r="AE22" s="26">
        <v>3</v>
      </c>
      <c r="AF22" s="25" t="s">
        <v>66</v>
      </c>
      <c r="AG22" s="18">
        <v>3</v>
      </c>
      <c r="AH22" s="25" t="s">
        <v>105</v>
      </c>
      <c r="AI22" s="18">
        <v>3</v>
      </c>
      <c r="AJ22" s="25" t="s">
        <v>67</v>
      </c>
      <c r="AK22" s="18">
        <v>3</v>
      </c>
      <c r="AL22" s="25" t="s">
        <v>68</v>
      </c>
      <c r="AM22" s="18">
        <v>3</v>
      </c>
      <c r="AN22" s="25" t="s">
        <v>69</v>
      </c>
      <c r="AO22" s="25">
        <v>3</v>
      </c>
      <c r="AP22" s="22">
        <v>3</v>
      </c>
      <c r="AQ22" s="18"/>
      <c r="AR22" s="24">
        <v>0.93333333333333324</v>
      </c>
      <c r="AS22" s="24" t="s">
        <v>192</v>
      </c>
      <c r="AT22" s="27">
        <v>2</v>
      </c>
      <c r="AU22" s="24">
        <v>8</v>
      </c>
      <c r="AV22" s="25" t="s">
        <v>191</v>
      </c>
    </row>
    <row r="23" spans="1:48" ht="85.5">
      <c r="A23" t="s">
        <v>196</v>
      </c>
      <c r="B23" t="s">
        <v>197</v>
      </c>
      <c r="C23" s="33" t="s">
        <v>161</v>
      </c>
      <c r="D23" s="17">
        <v>4</v>
      </c>
      <c r="E23" s="17" t="s">
        <v>62</v>
      </c>
      <c r="F23" s="18" t="s">
        <v>63</v>
      </c>
      <c r="G23" s="17" t="s">
        <v>122</v>
      </c>
      <c r="H23" s="18">
        <v>241</v>
      </c>
      <c r="I23" s="18">
        <v>390.36799999999999</v>
      </c>
      <c r="J23" s="18" t="s">
        <v>64</v>
      </c>
      <c r="K23" s="19">
        <v>121664.90428441203</v>
      </c>
      <c r="L23" s="18">
        <v>34.002699999999997</v>
      </c>
      <c r="M23" s="22">
        <v>11.714700000000001</v>
      </c>
      <c r="N23" s="18">
        <v>1</v>
      </c>
      <c r="O23" s="18"/>
      <c r="P23" s="18">
        <v>241</v>
      </c>
      <c r="Q23" s="18"/>
      <c r="R23" s="20">
        <v>0</v>
      </c>
      <c r="S23" s="21">
        <v>5</v>
      </c>
      <c r="T23" s="20">
        <v>0.44999999999999996</v>
      </c>
      <c r="U23" s="21">
        <v>4</v>
      </c>
      <c r="V23" s="20">
        <v>0.42152532994507741</v>
      </c>
      <c r="W23" s="22">
        <v>4</v>
      </c>
      <c r="X23" s="20">
        <v>2.5616853840478727E-3</v>
      </c>
      <c r="Y23" s="18">
        <v>0</v>
      </c>
      <c r="Z23" s="22">
        <v>2.6</v>
      </c>
      <c r="AA23" s="18"/>
      <c r="AB23" s="23">
        <v>1.8</v>
      </c>
      <c r="AC23" s="24" t="s">
        <v>190</v>
      </c>
      <c r="AD23" s="25" t="s">
        <v>65</v>
      </c>
      <c r="AE23" s="26">
        <v>3</v>
      </c>
      <c r="AF23" s="25" t="s">
        <v>66</v>
      </c>
      <c r="AG23" s="18">
        <v>3</v>
      </c>
      <c r="AH23" s="25" t="s">
        <v>105</v>
      </c>
      <c r="AI23" s="18">
        <v>3</v>
      </c>
      <c r="AJ23" s="25" t="s">
        <v>67</v>
      </c>
      <c r="AK23" s="18">
        <v>3</v>
      </c>
      <c r="AL23" s="25" t="s">
        <v>68</v>
      </c>
      <c r="AM23" s="18">
        <v>3</v>
      </c>
      <c r="AN23" s="25" t="s">
        <v>69</v>
      </c>
      <c r="AO23" s="25">
        <v>3</v>
      </c>
      <c r="AP23" s="22">
        <v>3</v>
      </c>
      <c r="AQ23" s="18"/>
      <c r="AR23" s="24">
        <v>0.6</v>
      </c>
      <c r="AS23" s="24" t="s">
        <v>192</v>
      </c>
      <c r="AT23" s="27">
        <v>4</v>
      </c>
      <c r="AU23" s="24">
        <v>16</v>
      </c>
      <c r="AV23" s="25" t="s">
        <v>242</v>
      </c>
    </row>
    <row r="24" spans="1:48" ht="85.5">
      <c r="A24" t="s">
        <v>196</v>
      </c>
      <c r="B24" t="s">
        <v>197</v>
      </c>
      <c r="C24" s="33" t="s">
        <v>161</v>
      </c>
      <c r="D24" s="17">
        <v>4</v>
      </c>
      <c r="E24" s="18" t="s">
        <v>70</v>
      </c>
      <c r="F24" s="18" t="s">
        <v>63</v>
      </c>
      <c r="G24" s="17" t="s">
        <v>123</v>
      </c>
      <c r="H24" s="18">
        <v>700</v>
      </c>
      <c r="I24" s="18">
        <v>1513.2539999999999</v>
      </c>
      <c r="J24" s="18" t="s">
        <v>64</v>
      </c>
      <c r="K24" s="19">
        <v>116150.62577362123</v>
      </c>
      <c r="L24" s="18">
        <v>322.18700000000001</v>
      </c>
      <c r="M24" s="22">
        <v>36.996099999999998</v>
      </c>
      <c r="N24" s="18">
        <v>3</v>
      </c>
      <c r="O24" s="18"/>
      <c r="P24" s="18">
        <v>700</v>
      </c>
      <c r="Q24" s="18"/>
      <c r="R24" s="20">
        <v>6.188969880346582E-3</v>
      </c>
      <c r="S24" s="21">
        <v>5</v>
      </c>
      <c r="T24" s="20">
        <v>0.44999999999999996</v>
      </c>
      <c r="U24" s="21">
        <v>4</v>
      </c>
      <c r="V24" s="20">
        <v>0.28829264617836797</v>
      </c>
      <c r="W24" s="22">
        <v>3</v>
      </c>
      <c r="X24" s="20">
        <v>0.42450639482862756</v>
      </c>
      <c r="Y24" s="18">
        <v>4</v>
      </c>
      <c r="Z24" s="22">
        <v>3.2</v>
      </c>
      <c r="AA24" s="18"/>
      <c r="AB24" s="23">
        <v>3.1</v>
      </c>
      <c r="AC24" s="24" t="s">
        <v>189</v>
      </c>
      <c r="AD24" s="25" t="s">
        <v>65</v>
      </c>
      <c r="AE24" s="26">
        <v>3</v>
      </c>
      <c r="AF24" s="25" t="s">
        <v>66</v>
      </c>
      <c r="AG24" s="18">
        <v>3</v>
      </c>
      <c r="AH24" s="25" t="s">
        <v>105</v>
      </c>
      <c r="AI24" s="18">
        <v>3</v>
      </c>
      <c r="AJ24" s="25" t="s">
        <v>67</v>
      </c>
      <c r="AK24" s="18">
        <v>3</v>
      </c>
      <c r="AL24" s="25" t="s">
        <v>68</v>
      </c>
      <c r="AM24" s="18">
        <v>3</v>
      </c>
      <c r="AN24" s="25" t="s">
        <v>69</v>
      </c>
      <c r="AO24" s="25">
        <v>3</v>
      </c>
      <c r="AP24" s="22">
        <v>3</v>
      </c>
      <c r="AQ24" s="18"/>
      <c r="AR24" s="24">
        <v>1.0333333333333334</v>
      </c>
      <c r="AS24" s="24" t="s">
        <v>190</v>
      </c>
      <c r="AT24" s="27">
        <v>3</v>
      </c>
      <c r="AU24" s="24">
        <v>12</v>
      </c>
      <c r="AV24" s="25" t="s">
        <v>193</v>
      </c>
    </row>
    <row r="25" spans="1:48" ht="85.5">
      <c r="A25" t="s">
        <v>196</v>
      </c>
      <c r="B25" t="s">
        <v>197</v>
      </c>
      <c r="C25" s="33" t="s">
        <v>161</v>
      </c>
      <c r="D25" s="17">
        <v>4</v>
      </c>
      <c r="E25" s="18" t="s">
        <v>70</v>
      </c>
      <c r="F25" s="18" t="s">
        <v>71</v>
      </c>
      <c r="G25" s="17" t="s">
        <v>124</v>
      </c>
      <c r="H25" s="18">
        <v>750</v>
      </c>
      <c r="I25" s="18">
        <v>786.22</v>
      </c>
      <c r="J25" s="18" t="s">
        <v>64</v>
      </c>
      <c r="K25" s="19">
        <v>10345.234933515863</v>
      </c>
      <c r="L25" s="18">
        <v>385.76100000000002</v>
      </c>
      <c r="M25" s="22">
        <v>60.866300000000003</v>
      </c>
      <c r="N25" s="18">
        <v>4</v>
      </c>
      <c r="O25" s="18"/>
      <c r="P25" s="18">
        <v>750</v>
      </c>
      <c r="Q25" s="18"/>
      <c r="R25" s="20">
        <v>0</v>
      </c>
      <c r="S25" s="21">
        <v>5</v>
      </c>
      <c r="T25" s="20">
        <v>0.44999999999999996</v>
      </c>
      <c r="U25" s="21">
        <v>4</v>
      </c>
      <c r="V25" s="20">
        <v>9.1088473964030414E-2</v>
      </c>
      <c r="W25" s="22">
        <v>2</v>
      </c>
      <c r="X25" s="20">
        <v>0.19388466332578669</v>
      </c>
      <c r="Y25" s="18">
        <v>3</v>
      </c>
      <c r="Z25" s="22">
        <v>2.8</v>
      </c>
      <c r="AA25" s="18"/>
      <c r="AB25" s="23">
        <v>3.4</v>
      </c>
      <c r="AC25" s="24" t="s">
        <v>189</v>
      </c>
      <c r="AD25" s="25" t="s">
        <v>65</v>
      </c>
      <c r="AE25" s="26">
        <v>3</v>
      </c>
      <c r="AF25" s="25" t="s">
        <v>125</v>
      </c>
      <c r="AG25" s="18">
        <v>3</v>
      </c>
      <c r="AH25" s="25" t="s">
        <v>105</v>
      </c>
      <c r="AI25" s="18">
        <v>3</v>
      </c>
      <c r="AJ25" s="25" t="s">
        <v>67</v>
      </c>
      <c r="AK25" s="18">
        <v>3</v>
      </c>
      <c r="AL25" s="25" t="s">
        <v>68</v>
      </c>
      <c r="AM25" s="18">
        <v>3</v>
      </c>
      <c r="AN25" s="25" t="s">
        <v>69</v>
      </c>
      <c r="AO25" s="25">
        <v>3</v>
      </c>
      <c r="AP25" s="22">
        <v>3</v>
      </c>
      <c r="AQ25" s="18"/>
      <c r="AR25" s="24">
        <v>1.1333333333333333</v>
      </c>
      <c r="AS25" s="24" t="s">
        <v>190</v>
      </c>
      <c r="AT25" s="27">
        <v>3</v>
      </c>
      <c r="AU25" s="24">
        <v>12</v>
      </c>
      <c r="AV25" s="25" t="s">
        <v>193</v>
      </c>
    </row>
    <row r="26" spans="1:48" ht="85.5">
      <c r="A26" t="s">
        <v>196</v>
      </c>
      <c r="B26" t="s">
        <v>197</v>
      </c>
      <c r="C26" s="33" t="s">
        <v>161</v>
      </c>
      <c r="D26" s="17">
        <v>4</v>
      </c>
      <c r="E26" s="18" t="s">
        <v>70</v>
      </c>
      <c r="F26" s="18" t="s">
        <v>71</v>
      </c>
      <c r="G26" s="17" t="s">
        <v>126</v>
      </c>
      <c r="H26" s="18">
        <v>120</v>
      </c>
      <c r="I26" s="18">
        <v>197.53700000000001</v>
      </c>
      <c r="J26" s="18" t="s">
        <v>90</v>
      </c>
      <c r="K26" s="19">
        <v>70.333333333333329</v>
      </c>
      <c r="L26" s="18">
        <v>171.74199999999999</v>
      </c>
      <c r="M26" s="22">
        <v>86.941699999999997</v>
      </c>
      <c r="N26" s="18">
        <v>5</v>
      </c>
      <c r="O26" s="18"/>
      <c r="P26" s="18">
        <v>120</v>
      </c>
      <c r="Q26" s="18"/>
      <c r="R26" s="20">
        <v>0</v>
      </c>
      <c r="S26" s="21">
        <v>5</v>
      </c>
      <c r="T26" s="20">
        <v>0.55000000000000004</v>
      </c>
      <c r="U26" s="21">
        <v>5</v>
      </c>
      <c r="V26" s="30">
        <v>0.54673301710565614</v>
      </c>
      <c r="W26" s="31">
        <v>5</v>
      </c>
      <c r="X26" s="30">
        <v>0</v>
      </c>
      <c r="Y26" s="18">
        <v>0</v>
      </c>
      <c r="Z26" s="22">
        <v>3</v>
      </c>
      <c r="AA26" s="18"/>
      <c r="AB26" s="23">
        <v>4</v>
      </c>
      <c r="AC26" s="24" t="s">
        <v>189</v>
      </c>
      <c r="AD26" s="25" t="s">
        <v>79</v>
      </c>
      <c r="AE26" s="26">
        <v>4</v>
      </c>
      <c r="AF26" s="25" t="s">
        <v>91</v>
      </c>
      <c r="AG26" s="18">
        <v>4</v>
      </c>
      <c r="AH26" s="25" t="s">
        <v>105</v>
      </c>
      <c r="AI26" s="18">
        <v>3</v>
      </c>
      <c r="AJ26" s="25" t="s">
        <v>67</v>
      </c>
      <c r="AK26" s="18">
        <v>3</v>
      </c>
      <c r="AL26" s="25" t="s">
        <v>68</v>
      </c>
      <c r="AM26" s="18">
        <v>3</v>
      </c>
      <c r="AN26" s="25" t="s">
        <v>69</v>
      </c>
      <c r="AO26" s="25">
        <v>3</v>
      </c>
      <c r="AP26" s="22">
        <v>3.3333333333333335</v>
      </c>
      <c r="AQ26" s="18"/>
      <c r="AR26" s="24">
        <v>1.2</v>
      </c>
      <c r="AS26" s="24" t="s">
        <v>190</v>
      </c>
      <c r="AT26" s="27">
        <v>1</v>
      </c>
      <c r="AU26" s="24">
        <v>4</v>
      </c>
      <c r="AV26" s="25" t="s">
        <v>195</v>
      </c>
    </row>
    <row r="27" spans="1:48" ht="85.5">
      <c r="A27" t="s">
        <v>196</v>
      </c>
      <c r="B27" t="s">
        <v>197</v>
      </c>
      <c r="C27" s="33" t="s">
        <v>161</v>
      </c>
      <c r="D27" s="17">
        <v>4</v>
      </c>
      <c r="E27" s="18" t="s">
        <v>70</v>
      </c>
      <c r="F27" s="18" t="s">
        <v>63</v>
      </c>
      <c r="G27" s="17" t="s">
        <v>127</v>
      </c>
      <c r="H27" s="18">
        <v>320</v>
      </c>
      <c r="I27" s="18">
        <v>1964.8580000000002</v>
      </c>
      <c r="J27" s="18" t="s">
        <v>64</v>
      </c>
      <c r="K27" s="19">
        <v>25855.555555555551</v>
      </c>
      <c r="L27" s="18">
        <v>412.12</v>
      </c>
      <c r="M27" s="22">
        <v>30.393699999999999</v>
      </c>
      <c r="N27" s="18">
        <v>3</v>
      </c>
      <c r="O27" s="18"/>
      <c r="P27" s="18">
        <v>320</v>
      </c>
      <c r="Q27" s="18"/>
      <c r="R27" s="20">
        <v>2.7777777777777776E-2</v>
      </c>
      <c r="S27" s="21">
        <v>5</v>
      </c>
      <c r="T27" s="20">
        <v>0.55000000000000004</v>
      </c>
      <c r="U27" s="21">
        <v>5</v>
      </c>
      <c r="V27" s="30">
        <v>4.9469223730162687E-2</v>
      </c>
      <c r="W27" s="31">
        <v>1</v>
      </c>
      <c r="X27" s="30">
        <v>0.30990432896423048</v>
      </c>
      <c r="Y27" s="18"/>
      <c r="Z27" s="22">
        <v>2.2000000000000002</v>
      </c>
      <c r="AA27" s="18"/>
      <c r="AB27" s="23">
        <v>2.6</v>
      </c>
      <c r="AC27" s="24" t="s">
        <v>194</v>
      </c>
      <c r="AD27" s="25" t="s">
        <v>65</v>
      </c>
      <c r="AE27" s="26">
        <v>3</v>
      </c>
      <c r="AF27" s="25" t="s">
        <v>125</v>
      </c>
      <c r="AG27" s="18">
        <v>3</v>
      </c>
      <c r="AH27" s="25" t="s">
        <v>128</v>
      </c>
      <c r="AI27" s="18">
        <v>3</v>
      </c>
      <c r="AJ27" s="25" t="s">
        <v>67</v>
      </c>
      <c r="AK27" s="18">
        <v>3</v>
      </c>
      <c r="AL27" s="25" t="s">
        <v>68</v>
      </c>
      <c r="AM27" s="18">
        <v>3</v>
      </c>
      <c r="AN27" s="25" t="s">
        <v>69</v>
      </c>
      <c r="AO27" s="25">
        <v>3</v>
      </c>
      <c r="AP27" s="22">
        <v>3</v>
      </c>
      <c r="AQ27" s="18"/>
      <c r="AR27" s="24">
        <v>0.8666666666666667</v>
      </c>
      <c r="AS27" s="24" t="s">
        <v>192</v>
      </c>
      <c r="AT27" s="27">
        <v>4</v>
      </c>
      <c r="AU27" s="24">
        <v>16</v>
      </c>
      <c r="AV27" s="25" t="s">
        <v>242</v>
      </c>
    </row>
    <row r="28" spans="1:48" ht="85.5">
      <c r="A28" t="s">
        <v>196</v>
      </c>
      <c r="B28" t="s">
        <v>197</v>
      </c>
      <c r="C28" s="33" t="s">
        <v>161</v>
      </c>
      <c r="D28" s="17">
        <v>4</v>
      </c>
      <c r="E28" s="18" t="s">
        <v>70</v>
      </c>
      <c r="F28" s="18" t="s">
        <v>71</v>
      </c>
      <c r="G28" s="17" t="s">
        <v>129</v>
      </c>
      <c r="H28" s="18">
        <v>452</v>
      </c>
      <c r="I28" s="18">
        <v>174.066</v>
      </c>
      <c r="J28" s="18" t="s">
        <v>90</v>
      </c>
      <c r="K28" s="19">
        <v>33954.545454545456</v>
      </c>
      <c r="L28" s="18">
        <v>53.228499999999997</v>
      </c>
      <c r="M28" s="22">
        <v>30.579499999999999</v>
      </c>
      <c r="N28" s="18">
        <v>3</v>
      </c>
      <c r="O28" s="18"/>
      <c r="P28" s="18">
        <v>452</v>
      </c>
      <c r="Q28" s="18"/>
      <c r="R28" s="20">
        <v>0</v>
      </c>
      <c r="S28" s="21">
        <v>5</v>
      </c>
      <c r="T28" s="20">
        <v>0.55000000000000004</v>
      </c>
      <c r="U28" s="21">
        <v>5</v>
      </c>
      <c r="V28" s="30">
        <v>0.75833304608596741</v>
      </c>
      <c r="W28" s="31">
        <v>5</v>
      </c>
      <c r="X28" s="30">
        <v>0</v>
      </c>
      <c r="Y28" s="18">
        <v>0</v>
      </c>
      <c r="Z28" s="22">
        <v>3</v>
      </c>
      <c r="AA28" s="18"/>
      <c r="AB28" s="23">
        <v>3</v>
      </c>
      <c r="AC28" s="24" t="s">
        <v>194</v>
      </c>
      <c r="AD28" s="25" t="s">
        <v>79</v>
      </c>
      <c r="AE28" s="26">
        <v>4</v>
      </c>
      <c r="AF28" s="25" t="s">
        <v>91</v>
      </c>
      <c r="AG28" s="18">
        <v>4</v>
      </c>
      <c r="AH28" s="25" t="s">
        <v>130</v>
      </c>
      <c r="AI28" s="18">
        <v>3</v>
      </c>
      <c r="AJ28" s="25" t="s">
        <v>67</v>
      </c>
      <c r="AK28" s="18">
        <v>3</v>
      </c>
      <c r="AL28" s="25" t="s">
        <v>68</v>
      </c>
      <c r="AM28" s="18">
        <v>3</v>
      </c>
      <c r="AN28" s="25" t="s">
        <v>69</v>
      </c>
      <c r="AO28" s="25">
        <v>3</v>
      </c>
      <c r="AP28" s="22">
        <v>3.3333333333333335</v>
      </c>
      <c r="AQ28" s="18"/>
      <c r="AR28" s="24">
        <v>0.89999999999999991</v>
      </c>
      <c r="AS28" s="24" t="s">
        <v>192</v>
      </c>
      <c r="AT28" s="27">
        <v>3</v>
      </c>
      <c r="AU28" s="24">
        <v>12</v>
      </c>
      <c r="AV28" s="25" t="s">
        <v>193</v>
      </c>
    </row>
    <row r="29" spans="1:48" ht="85.5">
      <c r="A29" t="s">
        <v>196</v>
      </c>
      <c r="B29" t="s">
        <v>197</v>
      </c>
      <c r="C29" s="33" t="s">
        <v>161</v>
      </c>
      <c r="D29" s="17">
        <v>4</v>
      </c>
      <c r="E29" s="18" t="s">
        <v>70</v>
      </c>
      <c r="F29" s="18" t="s">
        <v>71</v>
      </c>
      <c r="G29" s="17" t="s">
        <v>131</v>
      </c>
      <c r="H29" s="18">
        <v>170</v>
      </c>
      <c r="I29" s="18">
        <v>133.42339999999999</v>
      </c>
      <c r="J29" s="18" t="s">
        <v>132</v>
      </c>
      <c r="K29" s="19">
        <v>4873.333333333333</v>
      </c>
      <c r="L29" s="18">
        <v>37.905999999999999</v>
      </c>
      <c r="M29" s="22">
        <v>46.179900000000004</v>
      </c>
      <c r="N29" s="18">
        <v>3</v>
      </c>
      <c r="O29" s="18"/>
      <c r="P29" s="18">
        <v>170</v>
      </c>
      <c r="Q29" s="18"/>
      <c r="R29" s="20">
        <v>0</v>
      </c>
      <c r="S29" s="21">
        <v>5</v>
      </c>
      <c r="T29" s="20">
        <v>0.55000000000000004</v>
      </c>
      <c r="U29" s="21">
        <v>5</v>
      </c>
      <c r="V29" s="30">
        <v>0.80945321435370421</v>
      </c>
      <c r="W29" s="31">
        <v>5</v>
      </c>
      <c r="X29" s="30">
        <v>0.38479082379852414</v>
      </c>
      <c r="Y29" s="18">
        <v>4</v>
      </c>
      <c r="Z29" s="22">
        <v>3.8</v>
      </c>
      <c r="AA29" s="18"/>
      <c r="AB29" s="23">
        <v>3.4</v>
      </c>
      <c r="AC29" s="24" t="s">
        <v>189</v>
      </c>
      <c r="AD29" s="25" t="s">
        <v>79</v>
      </c>
      <c r="AE29" s="26">
        <v>4</v>
      </c>
      <c r="AF29" s="25" t="s">
        <v>91</v>
      </c>
      <c r="AG29" s="18">
        <v>4</v>
      </c>
      <c r="AH29" s="25" t="s">
        <v>133</v>
      </c>
      <c r="AI29" s="18">
        <v>3</v>
      </c>
      <c r="AJ29" s="25" t="s">
        <v>67</v>
      </c>
      <c r="AK29" s="18">
        <v>3</v>
      </c>
      <c r="AL29" s="25" t="s">
        <v>68</v>
      </c>
      <c r="AM29" s="18">
        <v>3</v>
      </c>
      <c r="AN29" s="25" t="s">
        <v>69</v>
      </c>
      <c r="AO29" s="25">
        <v>3</v>
      </c>
      <c r="AP29" s="22">
        <v>3.3333333333333335</v>
      </c>
      <c r="AQ29" s="18"/>
      <c r="AR29" s="24">
        <v>1.02</v>
      </c>
      <c r="AS29" s="24" t="s">
        <v>190</v>
      </c>
      <c r="AT29" s="27">
        <v>3</v>
      </c>
      <c r="AU29" s="24">
        <v>12</v>
      </c>
      <c r="AV29" s="25" t="s">
        <v>193</v>
      </c>
    </row>
    <row r="30" spans="1:48" ht="85.5">
      <c r="A30" t="s">
        <v>196</v>
      </c>
      <c r="B30" t="s">
        <v>197</v>
      </c>
      <c r="C30" s="33" t="s">
        <v>161</v>
      </c>
      <c r="D30" s="17">
        <v>4</v>
      </c>
      <c r="E30" s="17" t="s">
        <v>62</v>
      </c>
      <c r="F30" s="18" t="s">
        <v>63</v>
      </c>
      <c r="G30" s="17" t="s">
        <v>134</v>
      </c>
      <c r="H30" s="18">
        <v>200</v>
      </c>
      <c r="I30" s="18">
        <v>230.672</v>
      </c>
      <c r="J30" s="18" t="s">
        <v>90</v>
      </c>
      <c r="K30" s="19">
        <v>7200</v>
      </c>
      <c r="L30" s="18">
        <v>2.3109600000000001E-2</v>
      </c>
      <c r="M30" s="22">
        <v>1.1797200000000001E-2</v>
      </c>
      <c r="N30" s="18">
        <v>1</v>
      </c>
      <c r="O30" s="18"/>
      <c r="P30" s="18">
        <v>200</v>
      </c>
      <c r="Q30" s="18"/>
      <c r="R30" s="20">
        <v>0</v>
      </c>
      <c r="S30" s="21">
        <v>5</v>
      </c>
      <c r="T30" s="29">
        <v>0.4</v>
      </c>
      <c r="U30" s="21">
        <v>4</v>
      </c>
      <c r="V30" s="30">
        <v>1.30054796420892E-2</v>
      </c>
      <c r="W30" s="31">
        <v>1</v>
      </c>
      <c r="X30" s="30">
        <v>0.15078119581050148</v>
      </c>
      <c r="Y30" s="18">
        <v>2</v>
      </c>
      <c r="Z30" s="22">
        <v>2.4</v>
      </c>
      <c r="AA30" s="18"/>
      <c r="AB30" s="23">
        <v>1.7</v>
      </c>
      <c r="AC30" s="24" t="s">
        <v>190</v>
      </c>
      <c r="AD30" s="25" t="s">
        <v>79</v>
      </c>
      <c r="AE30" s="26">
        <v>4</v>
      </c>
      <c r="AF30" s="25" t="s">
        <v>91</v>
      </c>
      <c r="AG30" s="18">
        <v>4</v>
      </c>
      <c r="AH30" s="25"/>
      <c r="AI30" s="18">
        <v>3</v>
      </c>
      <c r="AJ30" s="25" t="s">
        <v>67</v>
      </c>
      <c r="AK30" s="18">
        <v>3</v>
      </c>
      <c r="AL30" s="25" t="s">
        <v>68</v>
      </c>
      <c r="AM30" s="18">
        <v>3</v>
      </c>
      <c r="AN30" s="25" t="s">
        <v>69</v>
      </c>
      <c r="AO30" s="25">
        <v>3</v>
      </c>
      <c r="AP30" s="22">
        <v>3.3333333333333335</v>
      </c>
      <c r="AQ30" s="18"/>
      <c r="AR30" s="24">
        <v>0.51</v>
      </c>
      <c r="AS30" s="24" t="s">
        <v>192</v>
      </c>
      <c r="AT30" s="27">
        <v>4</v>
      </c>
      <c r="AU30" s="24">
        <v>16</v>
      </c>
      <c r="AV30" s="25" t="s">
        <v>242</v>
      </c>
    </row>
    <row r="31" spans="1:48" ht="85.5">
      <c r="A31" t="s">
        <v>196</v>
      </c>
      <c r="B31" t="s">
        <v>197</v>
      </c>
      <c r="C31" s="33" t="s">
        <v>161</v>
      </c>
      <c r="D31" s="17">
        <v>4</v>
      </c>
      <c r="E31" s="18" t="s">
        <v>70</v>
      </c>
      <c r="F31" s="18" t="s">
        <v>71</v>
      </c>
      <c r="G31" s="17" t="s">
        <v>135</v>
      </c>
      <c r="H31" s="18">
        <v>195</v>
      </c>
      <c r="I31" s="18">
        <v>529.99099999999999</v>
      </c>
      <c r="J31" s="18" t="s">
        <v>136</v>
      </c>
      <c r="K31" s="19">
        <v>3105.7108140947753</v>
      </c>
      <c r="L31" s="18">
        <v>262.68599999999998</v>
      </c>
      <c r="M31" s="22">
        <v>49.5642</v>
      </c>
      <c r="N31" s="18">
        <v>3</v>
      </c>
      <c r="O31" s="18"/>
      <c r="P31" s="18">
        <v>195</v>
      </c>
      <c r="Q31" s="18"/>
      <c r="R31" s="20">
        <v>0</v>
      </c>
      <c r="S31" s="21">
        <v>5</v>
      </c>
      <c r="T31" s="20">
        <v>0.55000000000000004</v>
      </c>
      <c r="U31" s="21">
        <v>5</v>
      </c>
      <c r="V31" s="30">
        <v>0.1132094695947667</v>
      </c>
      <c r="W31" s="31">
        <v>2</v>
      </c>
      <c r="X31" s="30">
        <v>0</v>
      </c>
      <c r="Y31" s="18">
        <v>0</v>
      </c>
      <c r="Z31" s="22">
        <v>2.4</v>
      </c>
      <c r="AA31" s="18"/>
      <c r="AB31" s="23">
        <v>2.7</v>
      </c>
      <c r="AC31" s="24" t="s">
        <v>194</v>
      </c>
      <c r="AD31" s="25" t="s">
        <v>79</v>
      </c>
      <c r="AE31" s="26">
        <v>4</v>
      </c>
      <c r="AF31" s="25" t="s">
        <v>107</v>
      </c>
      <c r="AG31" s="18"/>
      <c r="AH31" s="25" t="s">
        <v>137</v>
      </c>
      <c r="AI31" s="18">
        <v>3</v>
      </c>
      <c r="AJ31" s="25" t="s">
        <v>67</v>
      </c>
      <c r="AK31" s="18">
        <v>3</v>
      </c>
      <c r="AL31" s="25" t="s">
        <v>68</v>
      </c>
      <c r="AM31" s="18">
        <v>3</v>
      </c>
      <c r="AN31" s="25" t="s">
        <v>69</v>
      </c>
      <c r="AO31" s="25">
        <v>3</v>
      </c>
      <c r="AP31" s="22">
        <v>2.6666666666666665</v>
      </c>
      <c r="AQ31" s="18"/>
      <c r="AR31" s="24">
        <v>1.0125000000000002</v>
      </c>
      <c r="AS31" s="24" t="s">
        <v>190</v>
      </c>
      <c r="AT31" s="27">
        <v>1</v>
      </c>
      <c r="AU31" s="24">
        <v>4</v>
      </c>
      <c r="AV31" s="25" t="s">
        <v>195</v>
      </c>
    </row>
    <row r="32" spans="1:48" ht="85.5">
      <c r="A32" t="s">
        <v>196</v>
      </c>
      <c r="B32" t="s">
        <v>197</v>
      </c>
      <c r="C32" s="33" t="s">
        <v>161</v>
      </c>
      <c r="D32" s="17">
        <v>4</v>
      </c>
      <c r="E32" s="18" t="s">
        <v>70</v>
      </c>
      <c r="F32" s="18" t="s">
        <v>63</v>
      </c>
      <c r="G32" s="17" t="s">
        <v>138</v>
      </c>
      <c r="H32" s="18">
        <v>140</v>
      </c>
      <c r="I32" s="18">
        <v>219.98</v>
      </c>
      <c r="J32" s="18" t="s">
        <v>139</v>
      </c>
      <c r="K32" s="19">
        <v>1580.4878048780492</v>
      </c>
      <c r="L32" s="18">
        <v>119.821</v>
      </c>
      <c r="M32" s="22">
        <v>54.469000000000001</v>
      </c>
      <c r="N32" s="18">
        <v>4</v>
      </c>
      <c r="O32" s="18"/>
      <c r="P32" s="18">
        <v>140</v>
      </c>
      <c r="Q32" s="18"/>
      <c r="R32" s="20">
        <v>0.10975609756097562</v>
      </c>
      <c r="S32" s="21">
        <v>4</v>
      </c>
      <c r="T32" s="20">
        <v>0.55000000000000004</v>
      </c>
      <c r="U32" s="21">
        <v>5</v>
      </c>
      <c r="V32" s="30">
        <v>0.11182834803163924</v>
      </c>
      <c r="W32" s="31">
        <v>2</v>
      </c>
      <c r="X32" s="30">
        <v>0</v>
      </c>
      <c r="Y32" s="18">
        <v>0</v>
      </c>
      <c r="Z32" s="22">
        <v>2.2000000000000002</v>
      </c>
      <c r="AA32" s="18"/>
      <c r="AB32" s="23">
        <v>3.1</v>
      </c>
      <c r="AC32" s="24" t="s">
        <v>189</v>
      </c>
      <c r="AD32" s="25" t="s">
        <v>79</v>
      </c>
      <c r="AE32" s="26">
        <v>4</v>
      </c>
      <c r="AF32" s="25" t="s">
        <v>140</v>
      </c>
      <c r="AG32" s="18">
        <v>2</v>
      </c>
      <c r="AH32" s="25" t="s">
        <v>141</v>
      </c>
      <c r="AI32" s="18">
        <v>3</v>
      </c>
      <c r="AJ32" s="25" t="s">
        <v>67</v>
      </c>
      <c r="AK32" s="18">
        <v>3</v>
      </c>
      <c r="AL32" s="25" t="s">
        <v>68</v>
      </c>
      <c r="AM32" s="18">
        <v>3</v>
      </c>
      <c r="AN32" s="25" t="s">
        <v>69</v>
      </c>
      <c r="AO32" s="25">
        <v>3</v>
      </c>
      <c r="AP32" s="22">
        <v>3</v>
      </c>
      <c r="AQ32" s="18"/>
      <c r="AR32" s="24">
        <v>1.0333333333333334</v>
      </c>
      <c r="AS32" s="24" t="s">
        <v>190</v>
      </c>
      <c r="AT32" s="27">
        <v>3</v>
      </c>
      <c r="AU32" s="24">
        <v>12</v>
      </c>
      <c r="AV32" s="25" t="s">
        <v>193</v>
      </c>
    </row>
    <row r="33" spans="1:48" ht="85.5">
      <c r="A33" t="s">
        <v>196</v>
      </c>
      <c r="B33" t="s">
        <v>197</v>
      </c>
      <c r="C33" s="33" t="s">
        <v>161</v>
      </c>
      <c r="D33" s="17">
        <v>4</v>
      </c>
      <c r="E33" s="18" t="s">
        <v>70</v>
      </c>
      <c r="F33" s="18" t="s">
        <v>63</v>
      </c>
      <c r="G33" s="17" t="s">
        <v>142</v>
      </c>
      <c r="H33" s="18">
        <v>380</v>
      </c>
      <c r="I33" s="18">
        <v>771.8309999999999</v>
      </c>
      <c r="J33" s="18" t="s">
        <v>64</v>
      </c>
      <c r="K33" s="19">
        <v>172879.70479704798</v>
      </c>
      <c r="L33" s="18">
        <v>179.31700000000001</v>
      </c>
      <c r="M33" s="22">
        <v>41.755000000000003</v>
      </c>
      <c r="N33" s="18">
        <v>4</v>
      </c>
      <c r="O33" s="18"/>
      <c r="P33" s="18">
        <v>380</v>
      </c>
      <c r="Q33" s="18"/>
      <c r="R33" s="20">
        <v>1.6605166051660517E-2</v>
      </c>
      <c r="S33" s="21">
        <v>5</v>
      </c>
      <c r="T33" s="20">
        <v>0.55000000000000004</v>
      </c>
      <c r="U33" s="21">
        <v>5</v>
      </c>
      <c r="V33" s="30">
        <v>0.21066787936737449</v>
      </c>
      <c r="W33" s="31">
        <v>3</v>
      </c>
      <c r="X33" s="30">
        <v>0.44359581307306911</v>
      </c>
      <c r="Y33" s="18">
        <v>4</v>
      </c>
      <c r="Z33" s="22">
        <v>3.4</v>
      </c>
      <c r="AA33" s="18"/>
      <c r="AB33" s="23">
        <v>3.7</v>
      </c>
      <c r="AC33" s="24" t="s">
        <v>189</v>
      </c>
      <c r="AD33" s="25" t="s">
        <v>65</v>
      </c>
      <c r="AE33" s="26">
        <v>3</v>
      </c>
      <c r="AF33" s="25" t="s">
        <v>100</v>
      </c>
      <c r="AG33" s="18">
        <v>3</v>
      </c>
      <c r="AH33" s="25" t="s">
        <v>143</v>
      </c>
      <c r="AI33" s="18">
        <v>3</v>
      </c>
      <c r="AJ33" s="25" t="s">
        <v>67</v>
      </c>
      <c r="AK33" s="18">
        <v>3</v>
      </c>
      <c r="AL33" s="25" t="s">
        <v>68</v>
      </c>
      <c r="AM33" s="18">
        <v>3</v>
      </c>
      <c r="AN33" s="25" t="s">
        <v>69</v>
      </c>
      <c r="AO33" s="25">
        <v>3</v>
      </c>
      <c r="AP33" s="22">
        <v>3</v>
      </c>
      <c r="AQ33" s="18"/>
      <c r="AR33" s="24">
        <v>1.2333333333333334</v>
      </c>
      <c r="AS33" s="24" t="s">
        <v>190</v>
      </c>
      <c r="AT33" s="27">
        <v>3</v>
      </c>
      <c r="AU33" s="24">
        <v>12</v>
      </c>
      <c r="AV33" s="25" t="s">
        <v>193</v>
      </c>
    </row>
    <row r="34" spans="1:48" ht="85.5">
      <c r="A34" t="s">
        <v>196</v>
      </c>
      <c r="B34" t="s">
        <v>197</v>
      </c>
      <c r="C34" s="33" t="s">
        <v>161</v>
      </c>
      <c r="D34" s="17">
        <v>4</v>
      </c>
      <c r="E34" s="17" t="s">
        <v>62</v>
      </c>
      <c r="F34" s="18" t="s">
        <v>71</v>
      </c>
      <c r="G34" s="17" t="s">
        <v>144</v>
      </c>
      <c r="H34" s="18">
        <v>230</v>
      </c>
      <c r="I34" s="18">
        <v>846.2</v>
      </c>
      <c r="J34" s="18" t="s">
        <v>64</v>
      </c>
      <c r="K34" s="19">
        <v>75995.775591159632</v>
      </c>
      <c r="L34" s="18">
        <v>194.983</v>
      </c>
      <c r="M34" s="22">
        <v>31.8277</v>
      </c>
      <c r="N34" s="18">
        <v>3</v>
      </c>
      <c r="O34" s="18"/>
      <c r="P34" s="18">
        <v>230</v>
      </c>
      <c r="Q34" s="18"/>
      <c r="R34" s="20">
        <v>2.318273144093555E-2</v>
      </c>
      <c r="S34" s="21">
        <v>5</v>
      </c>
      <c r="T34" s="20">
        <v>0.5</v>
      </c>
      <c r="U34" s="21">
        <v>5</v>
      </c>
      <c r="V34" s="30">
        <v>0.13763412904750649</v>
      </c>
      <c r="W34" s="31">
        <v>2</v>
      </c>
      <c r="X34" s="30">
        <v>0.27603285275348616</v>
      </c>
      <c r="Y34" s="18">
        <v>3</v>
      </c>
      <c r="Z34" s="22">
        <v>3</v>
      </c>
      <c r="AA34" s="18"/>
      <c r="AB34" s="23">
        <v>3</v>
      </c>
      <c r="AC34" s="24" t="s">
        <v>194</v>
      </c>
      <c r="AD34" s="25" t="s">
        <v>65</v>
      </c>
      <c r="AE34" s="26">
        <v>3</v>
      </c>
      <c r="AF34" s="25" t="s">
        <v>100</v>
      </c>
      <c r="AG34" s="18">
        <v>3</v>
      </c>
      <c r="AH34" s="25" t="s">
        <v>105</v>
      </c>
      <c r="AI34" s="18">
        <v>3</v>
      </c>
      <c r="AJ34" s="25" t="s">
        <v>67</v>
      </c>
      <c r="AK34" s="18">
        <v>3</v>
      </c>
      <c r="AL34" s="25" t="s">
        <v>68</v>
      </c>
      <c r="AM34" s="18">
        <v>3</v>
      </c>
      <c r="AN34" s="25" t="s">
        <v>69</v>
      </c>
      <c r="AO34" s="25">
        <v>3</v>
      </c>
      <c r="AP34" s="22">
        <v>3</v>
      </c>
      <c r="AQ34" s="18"/>
      <c r="AR34" s="24">
        <v>1</v>
      </c>
      <c r="AS34" s="24" t="s">
        <v>192</v>
      </c>
      <c r="AT34" s="27">
        <v>4</v>
      </c>
      <c r="AU34" s="24">
        <v>16</v>
      </c>
      <c r="AV34" s="25" t="s">
        <v>242</v>
      </c>
    </row>
    <row r="35" spans="1:48" ht="85.5">
      <c r="A35" t="s">
        <v>196</v>
      </c>
      <c r="B35" t="s">
        <v>197</v>
      </c>
      <c r="C35" s="33" t="s">
        <v>161</v>
      </c>
      <c r="D35" s="17">
        <v>4</v>
      </c>
      <c r="E35" s="18" t="s">
        <v>70</v>
      </c>
      <c r="F35" s="18" t="s">
        <v>71</v>
      </c>
      <c r="G35" s="17" t="s">
        <v>145</v>
      </c>
      <c r="H35" s="18">
        <v>180</v>
      </c>
      <c r="I35" s="18">
        <v>187.75959999999998</v>
      </c>
      <c r="J35" s="18" t="s">
        <v>64</v>
      </c>
      <c r="K35" s="19">
        <v>85155.319148936163</v>
      </c>
      <c r="L35" s="18">
        <v>80.412700000000001</v>
      </c>
      <c r="M35" s="22">
        <v>69.094899999999996</v>
      </c>
      <c r="N35" s="18">
        <v>4</v>
      </c>
      <c r="O35" s="18"/>
      <c r="P35" s="18">
        <v>180</v>
      </c>
      <c r="Q35" s="18"/>
      <c r="R35" s="20">
        <v>4.7872340425531922E-2</v>
      </c>
      <c r="S35" s="21">
        <v>5</v>
      </c>
      <c r="T35" s="20">
        <v>0.55000000000000004</v>
      </c>
      <c r="U35" s="21">
        <v>5</v>
      </c>
      <c r="V35" s="30">
        <v>0.30038410818940819</v>
      </c>
      <c r="W35" s="31">
        <v>3</v>
      </c>
      <c r="X35" s="30">
        <v>0.3801648490942674</v>
      </c>
      <c r="Y35" s="18">
        <v>4</v>
      </c>
      <c r="Z35" s="22">
        <v>3.4</v>
      </c>
      <c r="AA35" s="18"/>
      <c r="AB35" s="23">
        <v>3.7</v>
      </c>
      <c r="AC35" s="24" t="s">
        <v>189</v>
      </c>
      <c r="AD35" s="25" t="s">
        <v>65</v>
      </c>
      <c r="AE35" s="26">
        <v>3</v>
      </c>
      <c r="AF35" s="25" t="s">
        <v>100</v>
      </c>
      <c r="AG35" s="18">
        <v>3</v>
      </c>
      <c r="AH35" s="25" t="s">
        <v>146</v>
      </c>
      <c r="AI35" s="18">
        <v>3</v>
      </c>
      <c r="AJ35" s="25" t="s">
        <v>67</v>
      </c>
      <c r="AK35" s="18">
        <v>3</v>
      </c>
      <c r="AL35" s="25" t="s">
        <v>68</v>
      </c>
      <c r="AM35" s="18">
        <v>3</v>
      </c>
      <c r="AN35" s="25" t="s">
        <v>69</v>
      </c>
      <c r="AO35" s="25">
        <v>3</v>
      </c>
      <c r="AP35" s="22">
        <v>3</v>
      </c>
      <c r="AQ35" s="18"/>
      <c r="AR35" s="24">
        <v>1.2333333333333334</v>
      </c>
      <c r="AS35" s="24" t="s">
        <v>190</v>
      </c>
      <c r="AT35" s="27">
        <v>2</v>
      </c>
      <c r="AU35" s="24">
        <v>8</v>
      </c>
      <c r="AV35" s="25" t="s">
        <v>191</v>
      </c>
    </row>
    <row r="36" spans="1:48" ht="85.5">
      <c r="A36" t="s">
        <v>196</v>
      </c>
      <c r="B36" t="s">
        <v>197</v>
      </c>
      <c r="C36" s="33" t="s">
        <v>161</v>
      </c>
      <c r="D36" s="17">
        <v>4</v>
      </c>
      <c r="E36" s="18" t="s">
        <v>70</v>
      </c>
      <c r="F36" s="18" t="s">
        <v>71</v>
      </c>
      <c r="G36" s="17" t="s">
        <v>147</v>
      </c>
      <c r="H36" s="18">
        <v>250</v>
      </c>
      <c r="I36" s="18">
        <v>344.68689999999998</v>
      </c>
      <c r="J36" s="18" t="s">
        <v>64</v>
      </c>
      <c r="K36" s="19">
        <v>31328.571428571428</v>
      </c>
      <c r="L36" s="18">
        <v>139.72200000000001</v>
      </c>
      <c r="M36" s="22">
        <v>56.733400000000003</v>
      </c>
      <c r="N36" s="18">
        <v>4</v>
      </c>
      <c r="O36" s="18"/>
      <c r="P36" s="18">
        <v>250</v>
      </c>
      <c r="Q36" s="18"/>
      <c r="R36" s="20">
        <v>0.10714285714285714</v>
      </c>
      <c r="S36" s="21">
        <v>4</v>
      </c>
      <c r="T36" s="20">
        <v>0.55000000000000004</v>
      </c>
      <c r="U36" s="21">
        <v>5</v>
      </c>
      <c r="V36" s="30">
        <v>7.3109828078757849E-2</v>
      </c>
      <c r="W36" s="31">
        <v>2</v>
      </c>
      <c r="X36" s="30">
        <v>0.28550229208014583</v>
      </c>
      <c r="Y36" s="18">
        <v>3</v>
      </c>
      <c r="Z36" s="22">
        <v>2.8</v>
      </c>
      <c r="AA36" s="18"/>
      <c r="AB36" s="23">
        <v>3.4</v>
      </c>
      <c r="AC36" s="24" t="s">
        <v>189</v>
      </c>
      <c r="AD36" s="25" t="s">
        <v>65</v>
      </c>
      <c r="AE36" s="26">
        <v>3</v>
      </c>
      <c r="AF36" s="25" t="s">
        <v>100</v>
      </c>
      <c r="AG36" s="18">
        <v>3</v>
      </c>
      <c r="AH36" s="25" t="s">
        <v>148</v>
      </c>
      <c r="AI36" s="18">
        <v>3</v>
      </c>
      <c r="AJ36" s="25" t="s">
        <v>67</v>
      </c>
      <c r="AK36" s="18">
        <v>3</v>
      </c>
      <c r="AL36" s="25" t="s">
        <v>68</v>
      </c>
      <c r="AM36" s="18">
        <v>3</v>
      </c>
      <c r="AN36" s="25" t="s">
        <v>69</v>
      </c>
      <c r="AO36" s="25">
        <v>3</v>
      </c>
      <c r="AP36" s="22">
        <v>3</v>
      </c>
      <c r="AQ36" s="18"/>
      <c r="AR36" s="24">
        <v>1.1333333333333333</v>
      </c>
      <c r="AS36" s="24" t="s">
        <v>190</v>
      </c>
      <c r="AT36" s="27">
        <v>3</v>
      </c>
      <c r="AU36" s="24">
        <v>12</v>
      </c>
      <c r="AV36" s="25" t="s">
        <v>193</v>
      </c>
    </row>
    <row r="37" spans="1:48" ht="85.5">
      <c r="A37" t="s">
        <v>196</v>
      </c>
      <c r="B37" t="s">
        <v>197</v>
      </c>
      <c r="C37" s="33" t="s">
        <v>161</v>
      </c>
      <c r="D37" s="17">
        <v>4</v>
      </c>
      <c r="E37" s="18" t="s">
        <v>70</v>
      </c>
      <c r="F37" s="18" t="s">
        <v>63</v>
      </c>
      <c r="G37" s="17" t="s">
        <v>149</v>
      </c>
      <c r="H37" s="18">
        <v>30</v>
      </c>
      <c r="I37" s="18">
        <v>1199.1599999999999</v>
      </c>
      <c r="J37" s="18" t="s">
        <v>64</v>
      </c>
      <c r="K37" s="19">
        <v>130392.43027888447</v>
      </c>
      <c r="L37" s="18">
        <v>149.845</v>
      </c>
      <c r="M37" s="22">
        <v>25.078800000000001</v>
      </c>
      <c r="N37" s="18">
        <v>3</v>
      </c>
      <c r="O37" s="18"/>
      <c r="P37" s="18">
        <v>30</v>
      </c>
      <c r="Q37" s="18"/>
      <c r="R37" s="20">
        <v>5.9760956175298804E-3</v>
      </c>
      <c r="S37" s="21">
        <v>5</v>
      </c>
      <c r="T37" s="20">
        <v>0.55000000000000004</v>
      </c>
      <c r="U37" s="21">
        <v>5</v>
      </c>
      <c r="V37" s="30">
        <v>0.37676373461423002</v>
      </c>
      <c r="W37" s="31">
        <v>4</v>
      </c>
      <c r="X37" s="30">
        <v>0.50173704926782092</v>
      </c>
      <c r="Y37" s="18">
        <v>5</v>
      </c>
      <c r="Z37" s="22">
        <v>3.8</v>
      </c>
      <c r="AA37" s="18"/>
      <c r="AB37" s="23">
        <v>3.4</v>
      </c>
      <c r="AC37" s="24" t="s">
        <v>189</v>
      </c>
      <c r="AD37" s="25" t="s">
        <v>65</v>
      </c>
      <c r="AE37" s="26">
        <v>3</v>
      </c>
      <c r="AF37" s="25" t="s">
        <v>100</v>
      </c>
      <c r="AG37" s="18">
        <v>3</v>
      </c>
      <c r="AH37" s="25" t="s">
        <v>150</v>
      </c>
      <c r="AI37" s="18">
        <v>3</v>
      </c>
      <c r="AJ37" s="25" t="s">
        <v>67</v>
      </c>
      <c r="AK37" s="18">
        <v>3</v>
      </c>
      <c r="AL37" s="25" t="s">
        <v>68</v>
      </c>
      <c r="AM37" s="18">
        <v>3</v>
      </c>
      <c r="AN37" s="25" t="s">
        <v>69</v>
      </c>
      <c r="AO37" s="25">
        <v>3</v>
      </c>
      <c r="AP37" s="22">
        <v>3</v>
      </c>
      <c r="AQ37" s="18"/>
      <c r="AR37" s="24">
        <v>1.1333333333333333</v>
      </c>
      <c r="AS37" s="24" t="s">
        <v>190</v>
      </c>
      <c r="AT37" s="27">
        <v>3</v>
      </c>
      <c r="AU37" s="24">
        <v>12</v>
      </c>
      <c r="AV37" s="25" t="s">
        <v>193</v>
      </c>
    </row>
    <row r="38" spans="1:48" ht="85.5">
      <c r="A38" t="s">
        <v>196</v>
      </c>
      <c r="B38" t="s">
        <v>197</v>
      </c>
      <c r="C38" s="33" t="s">
        <v>161</v>
      </c>
      <c r="D38" s="17">
        <v>4</v>
      </c>
      <c r="E38" s="18" t="s">
        <v>70</v>
      </c>
      <c r="F38" s="18" t="s">
        <v>71</v>
      </c>
      <c r="G38" s="17" t="s">
        <v>151</v>
      </c>
      <c r="H38" s="18">
        <v>300</v>
      </c>
      <c r="I38" s="18">
        <v>93.6173</v>
      </c>
      <c r="J38" s="18" t="s">
        <v>90</v>
      </c>
      <c r="K38" s="19">
        <v>180000</v>
      </c>
      <c r="L38" s="18">
        <v>46.516199999999998</v>
      </c>
      <c r="M38" s="22">
        <v>49.687600000000003</v>
      </c>
      <c r="N38" s="18">
        <v>4</v>
      </c>
      <c r="O38" s="18"/>
      <c r="P38" s="18">
        <v>300</v>
      </c>
      <c r="Q38" s="18"/>
      <c r="R38" s="20">
        <v>0</v>
      </c>
      <c r="S38" s="21">
        <v>5</v>
      </c>
      <c r="T38" s="20">
        <v>0.55000000000000004</v>
      </c>
      <c r="U38" s="21">
        <v>5</v>
      </c>
      <c r="V38" s="30">
        <v>0.128181436550723</v>
      </c>
      <c r="W38" s="31">
        <v>2</v>
      </c>
      <c r="X38" s="30">
        <v>0</v>
      </c>
      <c r="Y38" s="18">
        <v>0</v>
      </c>
      <c r="Z38" s="22">
        <v>2.4</v>
      </c>
      <c r="AA38" s="18"/>
      <c r="AB38" s="23">
        <v>3.2</v>
      </c>
      <c r="AC38" s="24" t="s">
        <v>189</v>
      </c>
      <c r="AD38" s="25" t="s">
        <v>79</v>
      </c>
      <c r="AE38" s="26">
        <v>4</v>
      </c>
      <c r="AF38" s="25" t="s">
        <v>107</v>
      </c>
      <c r="AG38" s="18"/>
      <c r="AH38" s="25" t="s">
        <v>152</v>
      </c>
      <c r="AI38" s="18">
        <v>3</v>
      </c>
      <c r="AJ38" s="25" t="s">
        <v>67</v>
      </c>
      <c r="AK38" s="18">
        <v>3</v>
      </c>
      <c r="AL38" s="25" t="s">
        <v>68</v>
      </c>
      <c r="AM38" s="18">
        <v>3</v>
      </c>
      <c r="AN38" s="25" t="s">
        <v>69</v>
      </c>
      <c r="AO38" s="25">
        <v>3</v>
      </c>
      <c r="AP38" s="22">
        <v>2.6666666666666665</v>
      </c>
      <c r="AQ38" s="18"/>
      <c r="AR38" s="24">
        <v>1.2000000000000002</v>
      </c>
      <c r="AS38" s="24" t="s">
        <v>190</v>
      </c>
      <c r="AT38" s="27">
        <v>2</v>
      </c>
      <c r="AU38" s="24">
        <v>8</v>
      </c>
      <c r="AV38" s="25" t="s">
        <v>191</v>
      </c>
    </row>
    <row r="39" spans="1:48" ht="85.5">
      <c r="A39" t="s">
        <v>196</v>
      </c>
      <c r="B39" t="s">
        <v>197</v>
      </c>
      <c r="C39" s="33" t="s">
        <v>161</v>
      </c>
      <c r="D39" s="17">
        <v>4</v>
      </c>
      <c r="E39" s="18" t="s">
        <v>70</v>
      </c>
      <c r="F39" s="18" t="s">
        <v>63</v>
      </c>
      <c r="G39" s="17" t="s">
        <v>153</v>
      </c>
      <c r="H39" s="18">
        <v>485</v>
      </c>
      <c r="I39" s="18">
        <v>783.81659999999999</v>
      </c>
      <c r="J39" s="18" t="s">
        <v>64</v>
      </c>
      <c r="K39" s="19">
        <v>153130.3448275862</v>
      </c>
      <c r="L39" s="18">
        <v>84.392899999999997</v>
      </c>
      <c r="M39" s="22">
        <v>11.3878</v>
      </c>
      <c r="N39" s="18">
        <v>1</v>
      </c>
      <c r="O39" s="18"/>
      <c r="P39" s="18">
        <v>485</v>
      </c>
      <c r="Q39" s="18"/>
      <c r="R39" s="20">
        <v>0</v>
      </c>
      <c r="S39" s="21">
        <v>5</v>
      </c>
      <c r="T39" s="20">
        <v>0.55000000000000004</v>
      </c>
      <c r="U39" s="21">
        <v>5</v>
      </c>
      <c r="V39" s="30">
        <v>8.8796282191522857E-2</v>
      </c>
      <c r="W39" s="31">
        <v>2</v>
      </c>
      <c r="X39" s="30">
        <v>5.4524999853282005E-2</v>
      </c>
      <c r="Y39" s="18">
        <v>2</v>
      </c>
      <c r="Z39" s="22">
        <v>2.8</v>
      </c>
      <c r="AA39" s="18"/>
      <c r="AB39" s="23">
        <v>1.9</v>
      </c>
      <c r="AC39" s="24" t="s">
        <v>190</v>
      </c>
      <c r="AD39" s="25" t="s">
        <v>65</v>
      </c>
      <c r="AE39" s="26">
        <v>3</v>
      </c>
      <c r="AF39" s="25" t="s">
        <v>100</v>
      </c>
      <c r="AG39" s="18">
        <v>3</v>
      </c>
      <c r="AH39" s="25" t="s">
        <v>154</v>
      </c>
      <c r="AI39" s="18">
        <v>3</v>
      </c>
      <c r="AJ39" s="25" t="s">
        <v>67</v>
      </c>
      <c r="AK39" s="18">
        <v>3</v>
      </c>
      <c r="AL39" s="25" t="s">
        <v>68</v>
      </c>
      <c r="AM39" s="18">
        <v>3</v>
      </c>
      <c r="AN39" s="25" t="s">
        <v>69</v>
      </c>
      <c r="AO39" s="25">
        <v>3</v>
      </c>
      <c r="AP39" s="22">
        <v>3</v>
      </c>
      <c r="AQ39" s="18"/>
      <c r="AR39" s="24">
        <v>0.6333333333333333</v>
      </c>
      <c r="AS39" s="24" t="s">
        <v>192</v>
      </c>
      <c r="AT39" s="27">
        <v>4</v>
      </c>
      <c r="AU39" s="24">
        <v>16</v>
      </c>
      <c r="AV39" s="25" t="s">
        <v>242</v>
      </c>
    </row>
    <row r="40" spans="1:48" ht="85.5">
      <c r="A40" t="s">
        <v>196</v>
      </c>
      <c r="B40" t="s">
        <v>197</v>
      </c>
      <c r="C40" s="33" t="s">
        <v>161</v>
      </c>
      <c r="D40" s="17">
        <v>4</v>
      </c>
      <c r="E40" s="18" t="s">
        <v>70</v>
      </c>
      <c r="F40" s="18" t="s">
        <v>63</v>
      </c>
      <c r="G40" s="17" t="s">
        <v>155</v>
      </c>
      <c r="H40" s="18">
        <v>455</v>
      </c>
      <c r="I40" s="18">
        <v>978.0809999999999</v>
      </c>
      <c r="J40" s="18" t="s">
        <v>64</v>
      </c>
      <c r="K40" s="19">
        <v>160170.65606361828</v>
      </c>
      <c r="L40" s="18">
        <v>22.388100000000001</v>
      </c>
      <c r="M40" s="22">
        <v>12.0237</v>
      </c>
      <c r="N40" s="18">
        <v>1</v>
      </c>
      <c r="O40" s="18"/>
      <c r="P40" s="18">
        <v>455</v>
      </c>
      <c r="Q40" s="18"/>
      <c r="R40" s="20">
        <v>8.9463220675944331E-3</v>
      </c>
      <c r="S40" s="21">
        <v>5</v>
      </c>
      <c r="T40" s="20">
        <v>0.55000000000000004</v>
      </c>
      <c r="U40" s="21">
        <v>5</v>
      </c>
      <c r="V40" s="30">
        <v>0.30856340119069897</v>
      </c>
      <c r="W40" s="31">
        <v>3</v>
      </c>
      <c r="X40" s="30">
        <v>0.80962824142376755</v>
      </c>
      <c r="Y40" s="18">
        <v>5</v>
      </c>
      <c r="Z40" s="22">
        <v>3.6</v>
      </c>
      <c r="AA40" s="18"/>
      <c r="AB40" s="23">
        <v>2.2999999999999998</v>
      </c>
      <c r="AC40" s="24" t="s">
        <v>194</v>
      </c>
      <c r="AD40" s="25" t="s">
        <v>65</v>
      </c>
      <c r="AE40" s="26">
        <v>3</v>
      </c>
      <c r="AF40" s="25" t="s">
        <v>73</v>
      </c>
      <c r="AG40" s="18">
        <v>3</v>
      </c>
      <c r="AH40" s="25" t="s">
        <v>156</v>
      </c>
      <c r="AI40" s="18">
        <v>3</v>
      </c>
      <c r="AJ40" s="25" t="s">
        <v>67</v>
      </c>
      <c r="AK40" s="18">
        <v>3</v>
      </c>
      <c r="AL40" s="25" t="s">
        <v>68</v>
      </c>
      <c r="AM40" s="18">
        <v>3</v>
      </c>
      <c r="AN40" s="25" t="s">
        <v>69</v>
      </c>
      <c r="AO40" s="25">
        <v>3</v>
      </c>
      <c r="AP40" s="22">
        <v>3</v>
      </c>
      <c r="AQ40" s="18"/>
      <c r="AR40" s="24">
        <v>0.76666666666666661</v>
      </c>
      <c r="AS40" s="24" t="s">
        <v>192</v>
      </c>
      <c r="AT40" s="27">
        <v>2</v>
      </c>
      <c r="AU40" s="24">
        <v>8</v>
      </c>
      <c r="AV40" s="25" t="s">
        <v>191</v>
      </c>
    </row>
    <row r="41" spans="1:48" ht="85.5">
      <c r="A41" t="s">
        <v>196</v>
      </c>
      <c r="B41" t="s">
        <v>197</v>
      </c>
      <c r="C41" s="33" t="s">
        <v>161</v>
      </c>
      <c r="D41" s="17">
        <v>4</v>
      </c>
      <c r="E41" s="18" t="s">
        <v>70</v>
      </c>
      <c r="F41" s="18" t="s">
        <v>63</v>
      </c>
      <c r="G41" s="17" t="s">
        <v>157</v>
      </c>
      <c r="H41" s="18">
        <v>150</v>
      </c>
      <c r="I41" s="18">
        <v>582.13940000000002</v>
      </c>
      <c r="J41" s="18" t="s">
        <v>64</v>
      </c>
      <c r="K41" s="19">
        <v>49673.43018369552</v>
      </c>
      <c r="L41" s="18">
        <v>108.648</v>
      </c>
      <c r="M41" s="22">
        <v>20.428899999999999</v>
      </c>
      <c r="N41" s="18">
        <v>2</v>
      </c>
      <c r="O41" s="18"/>
      <c r="P41" s="18">
        <v>150</v>
      </c>
      <c r="Q41" s="18"/>
      <c r="R41" s="20">
        <v>5.4028094609196768E-2</v>
      </c>
      <c r="S41" s="21">
        <v>4</v>
      </c>
      <c r="T41" s="20">
        <v>0.55000000000000004</v>
      </c>
      <c r="U41" s="21">
        <v>5</v>
      </c>
      <c r="V41" s="30">
        <v>8.5845417781376762E-2</v>
      </c>
      <c r="W41" s="31">
        <v>2</v>
      </c>
      <c r="X41" s="30">
        <v>8.6412979434135534E-2</v>
      </c>
      <c r="Y41" s="18">
        <v>2</v>
      </c>
      <c r="Z41" s="22">
        <v>2.6</v>
      </c>
      <c r="AA41" s="18"/>
      <c r="AB41" s="23">
        <v>2.2999999999999998</v>
      </c>
      <c r="AC41" s="24" t="s">
        <v>194</v>
      </c>
      <c r="AD41" s="25" t="s">
        <v>65</v>
      </c>
      <c r="AE41" s="26">
        <v>3</v>
      </c>
      <c r="AF41" s="25" t="s">
        <v>73</v>
      </c>
      <c r="AG41" s="18">
        <v>3</v>
      </c>
      <c r="AH41" s="25" t="s">
        <v>156</v>
      </c>
      <c r="AI41" s="18">
        <v>3</v>
      </c>
      <c r="AJ41" s="25" t="s">
        <v>67</v>
      </c>
      <c r="AK41" s="18">
        <v>3</v>
      </c>
      <c r="AL41" s="25" t="s">
        <v>68</v>
      </c>
      <c r="AM41" s="18">
        <v>3</v>
      </c>
      <c r="AN41" s="25" t="s">
        <v>69</v>
      </c>
      <c r="AO41" s="25">
        <v>3</v>
      </c>
      <c r="AP41" s="22">
        <v>3</v>
      </c>
      <c r="AQ41" s="18"/>
      <c r="AR41" s="24">
        <v>0.76666666666666661</v>
      </c>
      <c r="AS41" s="24" t="s">
        <v>192</v>
      </c>
      <c r="AT41" s="27">
        <v>4</v>
      </c>
      <c r="AU41" s="24">
        <v>16</v>
      </c>
      <c r="AV41" s="25" t="s">
        <v>242</v>
      </c>
    </row>
    <row r="42" spans="1:48" ht="85.5">
      <c r="A42" t="s">
        <v>196</v>
      </c>
      <c r="B42" t="s">
        <v>197</v>
      </c>
      <c r="C42" s="33" t="s">
        <v>161</v>
      </c>
      <c r="D42" s="17">
        <v>4</v>
      </c>
      <c r="E42" s="18" t="s">
        <v>70</v>
      </c>
      <c r="F42" s="18" t="s">
        <v>71</v>
      </c>
      <c r="G42" s="17" t="s">
        <v>158</v>
      </c>
      <c r="H42" s="18">
        <v>195</v>
      </c>
      <c r="I42" s="18">
        <v>312.33689999999996</v>
      </c>
      <c r="J42" s="18" t="s">
        <v>90</v>
      </c>
      <c r="K42" s="19">
        <v>17072.877896506183</v>
      </c>
      <c r="L42" s="18">
        <v>103.01300000000001</v>
      </c>
      <c r="M42" s="22">
        <v>36.8506</v>
      </c>
      <c r="N42" s="18">
        <v>3</v>
      </c>
      <c r="O42" s="18"/>
      <c r="P42" s="18">
        <v>195</v>
      </c>
      <c r="Q42" s="18"/>
      <c r="R42" s="20">
        <v>0</v>
      </c>
      <c r="S42" s="21">
        <v>5</v>
      </c>
      <c r="T42" s="20">
        <v>0.55000000000000004</v>
      </c>
      <c r="U42" s="21">
        <v>5</v>
      </c>
      <c r="V42" s="30">
        <v>0.16000030736041759</v>
      </c>
      <c r="W42" s="31">
        <v>3</v>
      </c>
      <c r="X42" s="30">
        <v>0.10499848080710285</v>
      </c>
      <c r="Y42" s="18">
        <v>2</v>
      </c>
      <c r="Z42" s="22">
        <v>3</v>
      </c>
      <c r="AA42" s="18"/>
      <c r="AB42" s="23">
        <v>3</v>
      </c>
      <c r="AC42" s="24" t="s">
        <v>194</v>
      </c>
      <c r="AD42" s="25" t="s">
        <v>79</v>
      </c>
      <c r="AE42" s="26">
        <v>4</v>
      </c>
      <c r="AF42" s="25" t="s">
        <v>107</v>
      </c>
      <c r="AG42" s="18"/>
      <c r="AH42" s="25" t="s">
        <v>105</v>
      </c>
      <c r="AI42" s="18">
        <v>3</v>
      </c>
      <c r="AJ42" s="25" t="s">
        <v>67</v>
      </c>
      <c r="AK42" s="18">
        <v>3</v>
      </c>
      <c r="AL42" s="25" t="s">
        <v>68</v>
      </c>
      <c r="AM42" s="18">
        <v>3</v>
      </c>
      <c r="AN42" s="25" t="s">
        <v>69</v>
      </c>
      <c r="AO42" s="25">
        <v>3</v>
      </c>
      <c r="AP42" s="22">
        <v>2.6666666666666665</v>
      </c>
      <c r="AQ42" s="18"/>
      <c r="AR42" s="24">
        <v>1.125</v>
      </c>
      <c r="AS42" s="24" t="s">
        <v>190</v>
      </c>
      <c r="AT42" s="27">
        <v>3</v>
      </c>
      <c r="AU42" s="24">
        <v>12</v>
      </c>
      <c r="AV42" s="25" t="s">
        <v>193</v>
      </c>
    </row>
    <row r="43" spans="1:48" ht="85.5">
      <c r="A43" t="s">
        <v>196</v>
      </c>
      <c r="B43" t="s">
        <v>197</v>
      </c>
      <c r="C43" s="33" t="s">
        <v>161</v>
      </c>
      <c r="D43" s="17">
        <v>4</v>
      </c>
      <c r="E43" s="18" t="s">
        <v>70</v>
      </c>
      <c r="F43" s="18" t="s">
        <v>71</v>
      </c>
      <c r="G43" s="17" t="s">
        <v>159</v>
      </c>
      <c r="H43" s="18">
        <v>509</v>
      </c>
      <c r="I43" s="18">
        <v>1021.4001000000001</v>
      </c>
      <c r="J43" s="18" t="s">
        <v>160</v>
      </c>
      <c r="K43" s="19">
        <v>241.85357596275924</v>
      </c>
      <c r="L43" s="18">
        <v>571.92700000000002</v>
      </c>
      <c r="M43" s="22">
        <v>56.854399999999998</v>
      </c>
      <c r="N43" s="18">
        <v>4</v>
      </c>
      <c r="O43" s="18"/>
      <c r="P43" s="18">
        <v>509</v>
      </c>
      <c r="Q43" s="18"/>
      <c r="R43" s="20">
        <v>4.7608971646212438E-3</v>
      </c>
      <c r="S43" s="21">
        <v>5</v>
      </c>
      <c r="T43" s="20">
        <v>0.55000000000000004</v>
      </c>
      <c r="U43" s="21">
        <v>5</v>
      </c>
      <c r="V43" s="30">
        <v>0.55523785439222095</v>
      </c>
      <c r="W43" s="31">
        <v>5</v>
      </c>
      <c r="X43" s="30">
        <v>1.5126393662973012E-2</v>
      </c>
      <c r="Y43" s="18">
        <v>1</v>
      </c>
      <c r="Z43" s="22">
        <v>3.2</v>
      </c>
      <c r="AA43" s="18"/>
      <c r="AB43" s="23">
        <v>3.6</v>
      </c>
      <c r="AC43" s="24" t="s">
        <v>189</v>
      </c>
      <c r="AD43" s="25" t="s">
        <v>79</v>
      </c>
      <c r="AE43" s="26">
        <v>4</v>
      </c>
      <c r="AF43" s="25" t="s">
        <v>140</v>
      </c>
      <c r="AG43" s="18">
        <v>2</v>
      </c>
      <c r="AH43" s="25" t="s">
        <v>105</v>
      </c>
      <c r="AI43" s="18">
        <v>3</v>
      </c>
      <c r="AJ43" s="25" t="s">
        <v>67</v>
      </c>
      <c r="AK43" s="18">
        <v>3</v>
      </c>
      <c r="AL43" s="25" t="s">
        <v>68</v>
      </c>
      <c r="AM43" s="18">
        <v>3</v>
      </c>
      <c r="AN43" s="25" t="s">
        <v>69</v>
      </c>
      <c r="AO43" s="25">
        <v>3</v>
      </c>
      <c r="AP43" s="22">
        <v>3</v>
      </c>
      <c r="AQ43" s="18"/>
      <c r="AR43" s="24">
        <v>1.2</v>
      </c>
      <c r="AS43" s="24" t="s">
        <v>190</v>
      </c>
      <c r="AT43" s="27">
        <v>1</v>
      </c>
      <c r="AU43" s="24">
        <v>4</v>
      </c>
      <c r="AV43" s="25" t="s">
        <v>195</v>
      </c>
    </row>
  </sheetData>
  <conditionalFormatting sqref="A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2:AS4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2:AC4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L1 M2:M43">
      <formula1>100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C1" workbookViewId="0">
      <selection activeCell="K4" sqref="K4:K7"/>
    </sheetView>
  </sheetViews>
  <sheetFormatPr defaultColWidth="8.85546875" defaultRowHeight="12.75"/>
  <cols>
    <col min="1" max="3" width="15.7109375" style="68" customWidth="1"/>
    <col min="4" max="6" width="20.7109375" style="68" customWidth="1"/>
    <col min="7" max="13" width="15.7109375" style="68" customWidth="1"/>
    <col min="14" max="16384" width="8.85546875" style="68"/>
  </cols>
  <sheetData>
    <row r="1" spans="1:13">
      <c r="A1" s="124" t="s">
        <v>162</v>
      </c>
      <c r="B1" s="126" t="s">
        <v>18</v>
      </c>
      <c r="C1" s="128" t="s">
        <v>19</v>
      </c>
      <c r="D1" s="130" t="s">
        <v>198</v>
      </c>
      <c r="E1" s="131"/>
      <c r="F1" s="132"/>
      <c r="G1" s="133" t="s">
        <v>199</v>
      </c>
      <c r="H1" s="135" t="s">
        <v>200</v>
      </c>
      <c r="I1" s="112" t="s">
        <v>10</v>
      </c>
      <c r="J1" s="114" t="s">
        <v>201</v>
      </c>
      <c r="K1" s="116" t="s">
        <v>202</v>
      </c>
      <c r="L1" s="118" t="s">
        <v>14</v>
      </c>
      <c r="M1" s="120" t="s">
        <v>201</v>
      </c>
    </row>
    <row r="2" spans="1:13">
      <c r="A2" s="125"/>
      <c r="B2" s="127"/>
      <c r="C2" s="129"/>
      <c r="D2" s="41" t="s">
        <v>203</v>
      </c>
      <c r="E2" s="42" t="s">
        <v>204</v>
      </c>
      <c r="F2" s="43" t="s">
        <v>205</v>
      </c>
      <c r="G2" s="134"/>
      <c r="H2" s="136"/>
      <c r="I2" s="113"/>
      <c r="J2" s="115"/>
      <c r="K2" s="117"/>
      <c r="L2" s="119"/>
      <c r="M2" s="121"/>
    </row>
    <row r="3" spans="1:13">
      <c r="A3" s="69"/>
      <c r="B3" s="70"/>
      <c r="C3" s="71"/>
      <c r="D3" s="69"/>
      <c r="E3" s="70"/>
      <c r="F3" s="71"/>
      <c r="G3" s="69"/>
      <c r="H3" s="71"/>
      <c r="I3" s="69"/>
      <c r="J3" s="71"/>
      <c r="K3" s="69"/>
      <c r="L3" s="70"/>
      <c r="M3" s="71"/>
    </row>
    <row r="4" spans="1:13" ht="38.25">
      <c r="A4" s="105" t="s">
        <v>206</v>
      </c>
      <c r="B4" s="105" t="s">
        <v>207</v>
      </c>
      <c r="C4" s="105" t="s">
        <v>218</v>
      </c>
      <c r="D4" s="44" t="s">
        <v>208</v>
      </c>
      <c r="E4" s="45" t="s">
        <v>220</v>
      </c>
      <c r="F4" s="46" t="s">
        <v>228</v>
      </c>
      <c r="G4" s="103" t="s">
        <v>236</v>
      </c>
      <c r="H4" s="123" t="s">
        <v>209</v>
      </c>
      <c r="I4" s="103" t="s">
        <v>239</v>
      </c>
      <c r="J4" s="104" t="s">
        <v>210</v>
      </c>
      <c r="K4" s="103">
        <v>12.72</v>
      </c>
      <c r="L4" s="105" t="s">
        <v>243</v>
      </c>
      <c r="M4" s="106" t="s">
        <v>244</v>
      </c>
    </row>
    <row r="5" spans="1:13" ht="63.75">
      <c r="A5" s="105"/>
      <c r="B5" s="105"/>
      <c r="C5" s="105"/>
      <c r="D5" s="47" t="s">
        <v>211</v>
      </c>
      <c r="E5" s="45" t="s">
        <v>221</v>
      </c>
      <c r="F5" s="48" t="s">
        <v>230</v>
      </c>
      <c r="G5" s="103"/>
      <c r="H5" s="123"/>
      <c r="I5" s="103"/>
      <c r="J5" s="104"/>
      <c r="K5" s="103"/>
      <c r="L5" s="105"/>
      <c r="M5" s="107"/>
    </row>
    <row r="6" spans="1:13" ht="89.25">
      <c r="A6" s="105"/>
      <c r="B6" s="105"/>
      <c r="C6" s="105"/>
      <c r="D6" s="47" t="s">
        <v>212</v>
      </c>
      <c r="E6" s="45" t="s">
        <v>222</v>
      </c>
      <c r="F6" s="46" t="s">
        <v>232</v>
      </c>
      <c r="G6" s="103"/>
      <c r="H6" s="123"/>
      <c r="I6" s="103"/>
      <c r="J6" s="104"/>
      <c r="K6" s="103"/>
      <c r="L6" s="105"/>
      <c r="M6" s="107"/>
    </row>
    <row r="7" spans="1:13" ht="38.25">
      <c r="A7" s="122"/>
      <c r="B7" s="122"/>
      <c r="C7" s="122"/>
      <c r="D7" s="47" t="s">
        <v>213</v>
      </c>
      <c r="E7" s="45" t="s">
        <v>226</v>
      </c>
      <c r="F7" s="46" t="s">
        <v>234</v>
      </c>
      <c r="G7" s="103"/>
      <c r="H7" s="123"/>
      <c r="I7" s="103"/>
      <c r="J7" s="104"/>
      <c r="K7" s="103"/>
      <c r="L7" s="105"/>
      <c r="M7" s="108"/>
    </row>
    <row r="8" spans="1:13">
      <c r="A8" s="49"/>
      <c r="B8" s="50"/>
      <c r="C8" s="51"/>
      <c r="D8" s="52"/>
      <c r="E8" s="53"/>
      <c r="F8" s="54"/>
      <c r="G8" s="55"/>
      <c r="H8" s="56"/>
      <c r="I8" s="55"/>
      <c r="J8" s="57"/>
      <c r="K8" s="55"/>
      <c r="L8" s="58"/>
      <c r="M8" s="56"/>
    </row>
    <row r="9" spans="1:13" ht="38.25">
      <c r="A9" s="105" t="s">
        <v>206</v>
      </c>
      <c r="B9" s="59" t="s">
        <v>71</v>
      </c>
      <c r="C9" s="60" t="s">
        <v>219</v>
      </c>
      <c r="D9" s="44" t="s">
        <v>208</v>
      </c>
      <c r="E9" s="45" t="s">
        <v>223</v>
      </c>
      <c r="F9" s="61" t="s">
        <v>229</v>
      </c>
      <c r="G9" s="62" t="s">
        <v>237</v>
      </c>
      <c r="H9" s="62" t="s">
        <v>214</v>
      </c>
      <c r="I9" s="62" t="s">
        <v>240</v>
      </c>
      <c r="J9" s="109" t="s">
        <v>215</v>
      </c>
      <c r="K9" s="62">
        <v>9.8000000000000007</v>
      </c>
      <c r="L9" s="62" t="s">
        <v>87</v>
      </c>
      <c r="M9" s="63" t="s">
        <v>241</v>
      </c>
    </row>
    <row r="10" spans="1:13" ht="63.75">
      <c r="A10" s="105"/>
      <c r="B10" s="72"/>
      <c r="C10" s="73"/>
      <c r="D10" s="47" t="s">
        <v>211</v>
      </c>
      <c r="E10" s="74" t="s">
        <v>224</v>
      </c>
      <c r="F10" s="64" t="s">
        <v>231</v>
      </c>
      <c r="G10" s="75"/>
      <c r="H10" s="75"/>
      <c r="I10" s="75"/>
      <c r="J10" s="110"/>
      <c r="K10" s="75"/>
      <c r="L10" s="75"/>
      <c r="M10" s="75"/>
    </row>
    <row r="11" spans="1:13" ht="89.25">
      <c r="A11" s="105"/>
      <c r="B11" s="72"/>
      <c r="C11" s="73"/>
      <c r="D11" s="47" t="s">
        <v>212</v>
      </c>
      <c r="E11" s="45" t="s">
        <v>225</v>
      </c>
      <c r="F11" s="61" t="s">
        <v>233</v>
      </c>
      <c r="G11" s="75"/>
      <c r="H11" s="75"/>
      <c r="I11" s="75"/>
      <c r="J11" s="110"/>
      <c r="K11" s="75"/>
      <c r="L11" s="75"/>
      <c r="M11" s="75"/>
    </row>
    <row r="12" spans="1:13" ht="38.25">
      <c r="A12" s="105"/>
      <c r="B12" s="76"/>
      <c r="C12" s="77"/>
      <c r="D12" s="47" t="s">
        <v>213</v>
      </c>
      <c r="E12" s="45" t="s">
        <v>227</v>
      </c>
      <c r="F12" s="61" t="s">
        <v>235</v>
      </c>
      <c r="G12" s="78"/>
      <c r="H12" s="78"/>
      <c r="I12" s="78"/>
      <c r="J12" s="111"/>
      <c r="K12" s="78"/>
      <c r="L12" s="78"/>
      <c r="M12" s="78"/>
    </row>
  </sheetData>
  <mergeCells count="23"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A9:A12"/>
    <mergeCell ref="J9:J12"/>
    <mergeCell ref="I1:I2"/>
    <mergeCell ref="J1:J2"/>
    <mergeCell ref="K1:K2"/>
    <mergeCell ref="I4:I7"/>
    <mergeCell ref="J4:J7"/>
    <mergeCell ref="K4:K7"/>
    <mergeCell ref="L4:L7"/>
    <mergeCell ref="M4:M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3.1.1 Crop_RIL</vt:lpstr>
      <vt:lpstr>Sheet1</vt:lpstr>
      <vt:lpstr>pivot_RIL</vt:lpstr>
      <vt:lpstr>Summary_RIL</vt:lpstr>
      <vt:lpstr>'3.1.1 Crop_RIL'!Print_Area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2020-06-23T08:01:16Z</dcterms:created>
  <dcterms:modified xsi:type="dcterms:W3CDTF">2020-06-25T19:41:56Z</dcterms:modified>
</cp:coreProperties>
</file>