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 activeTab="3"/>
  </bookViews>
  <sheets>
    <sheet name="Fisheries_SLR" sheetId="1" r:id="rId1"/>
    <sheet name="pivot_SLR" sheetId="3" r:id="rId2"/>
    <sheet name="Sheet4" sheetId="4" r:id="rId3"/>
    <sheet name="Summary_SLR" sheetId="5" r:id="rId4"/>
  </sheets>
  <definedNames>
    <definedName name="_xlnm._FilterDatabase" localSheetId="0" hidden="1">Fisheries_SLR!$A$3:$AX$23</definedName>
  </definedNames>
  <calcPr calcId="162913"/>
  <pivotCaches>
    <pivotCache cacheId="2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6" i="1" l="1"/>
  <c r="AW8" i="1"/>
  <c r="AW9" i="1"/>
  <c r="AW10" i="1"/>
  <c r="AW11" i="1"/>
  <c r="AW12" i="1"/>
  <c r="AW13" i="1"/>
  <c r="AW14" i="1"/>
  <c r="AW15" i="1"/>
  <c r="AW16" i="1"/>
  <c r="AW17" i="1"/>
  <c r="AW18" i="1"/>
  <c r="AW19" i="1"/>
  <c r="AX19" i="1" s="1"/>
  <c r="AW20" i="1"/>
  <c r="AW21" i="1"/>
  <c r="AW22" i="1"/>
  <c r="AW23" i="1"/>
  <c r="AX20" i="1"/>
  <c r="AX21" i="1"/>
  <c r="AX22" i="1"/>
  <c r="AX23" i="1"/>
  <c r="AX7" i="1" l="1"/>
  <c r="AX8" i="1"/>
  <c r="AX9" i="1"/>
  <c r="AX10" i="1"/>
  <c r="AX11" i="1"/>
  <c r="AX12" i="1"/>
  <c r="AX13" i="1"/>
  <c r="AX14" i="1"/>
  <c r="AX15" i="1"/>
  <c r="AX16" i="1"/>
  <c r="AX17" i="1"/>
  <c r="AX18" i="1"/>
  <c r="AX6" i="1"/>
  <c r="AT6" i="1" l="1"/>
  <c r="AR23" i="1"/>
  <c r="AG23" i="1"/>
  <c r="AF23" i="1"/>
  <c r="AT23" i="1" s="1"/>
  <c r="AU23" i="1" s="1"/>
  <c r="AD23" i="1"/>
  <c r="Q23" i="1"/>
  <c r="P23" i="1"/>
  <c r="AR22" i="1"/>
  <c r="AD22" i="1"/>
  <c r="AF22" i="1" s="1"/>
  <c r="Q22" i="1"/>
  <c r="P22" i="1"/>
  <c r="AR21" i="1"/>
  <c r="AG21" i="1"/>
  <c r="AF21" i="1"/>
  <c r="AT21" i="1" s="1"/>
  <c r="AU21" i="1" s="1"/>
  <c r="AD21" i="1"/>
  <c r="Q21" i="1"/>
  <c r="P21" i="1"/>
  <c r="AR20" i="1"/>
  <c r="AD20" i="1"/>
  <c r="AF20" i="1" s="1"/>
  <c r="Q20" i="1"/>
  <c r="P20" i="1"/>
  <c r="AR19" i="1"/>
  <c r="AG19" i="1"/>
  <c r="AF19" i="1"/>
  <c r="AT19" i="1" s="1"/>
  <c r="AU19" i="1" s="1"/>
  <c r="AD19" i="1"/>
  <c r="Q19" i="1"/>
  <c r="P19" i="1"/>
  <c r="AR18" i="1"/>
  <c r="AD18" i="1"/>
  <c r="AF18" i="1" s="1"/>
  <c r="Q18" i="1"/>
  <c r="P18" i="1"/>
  <c r="AR17" i="1"/>
  <c r="AG17" i="1"/>
  <c r="AF17" i="1"/>
  <c r="AT17" i="1" s="1"/>
  <c r="AU17" i="1" s="1"/>
  <c r="AD17" i="1"/>
  <c r="Q17" i="1"/>
  <c r="P17" i="1"/>
  <c r="AR16" i="1"/>
  <c r="AD16" i="1"/>
  <c r="AF16" i="1" s="1"/>
  <c r="Q16" i="1"/>
  <c r="P16" i="1"/>
  <c r="AR15" i="1"/>
  <c r="AG15" i="1"/>
  <c r="AF15" i="1"/>
  <c r="AT15" i="1" s="1"/>
  <c r="AU15" i="1" s="1"/>
  <c r="AD15" i="1"/>
  <c r="Q15" i="1"/>
  <c r="P15" i="1"/>
  <c r="AR14" i="1"/>
  <c r="AD14" i="1"/>
  <c r="AF14" i="1" s="1"/>
  <c r="Q14" i="1"/>
  <c r="P14" i="1"/>
  <c r="AR13" i="1"/>
  <c r="AG13" i="1"/>
  <c r="AF13" i="1"/>
  <c r="AT13" i="1" s="1"/>
  <c r="AU13" i="1" s="1"/>
  <c r="AD13" i="1"/>
  <c r="Q13" i="1"/>
  <c r="P13" i="1"/>
  <c r="AR12" i="1"/>
  <c r="AD12" i="1"/>
  <c r="AF12" i="1" s="1"/>
  <c r="Q12" i="1"/>
  <c r="P12" i="1"/>
  <c r="AR11" i="1"/>
  <c r="AG11" i="1"/>
  <c r="AF11" i="1"/>
  <c r="AT11" i="1" s="1"/>
  <c r="AU11" i="1" s="1"/>
  <c r="AD11" i="1"/>
  <c r="Q11" i="1"/>
  <c r="P11" i="1"/>
  <c r="AR10" i="1"/>
  <c r="AD10" i="1"/>
  <c r="AF10" i="1" s="1"/>
  <c r="Q10" i="1"/>
  <c r="P10" i="1"/>
  <c r="AR9" i="1"/>
  <c r="AG9" i="1"/>
  <c r="AF9" i="1"/>
  <c r="AT9" i="1" s="1"/>
  <c r="AU9" i="1" s="1"/>
  <c r="AD9" i="1"/>
  <c r="Q9" i="1"/>
  <c r="P9" i="1"/>
  <c r="AR8" i="1"/>
  <c r="AD8" i="1"/>
  <c r="AF8" i="1" s="1"/>
  <c r="Q8" i="1"/>
  <c r="P8" i="1"/>
  <c r="AW7" i="1"/>
  <c r="AR7" i="1"/>
  <c r="AG7" i="1"/>
  <c r="AF7" i="1"/>
  <c r="AT7" i="1" s="1"/>
  <c r="AU7" i="1" s="1"/>
  <c r="AD7" i="1"/>
  <c r="Q7" i="1"/>
  <c r="P7" i="1"/>
  <c r="AR6" i="1"/>
  <c r="AD6" i="1"/>
  <c r="AF6" i="1" s="1"/>
  <c r="Q6" i="1"/>
  <c r="P6" i="1"/>
  <c r="AG12" i="1" l="1"/>
  <c r="AT12" i="1"/>
  <c r="AU12" i="1" s="1"/>
  <c r="AG20" i="1"/>
  <c r="AT20" i="1"/>
  <c r="AU20" i="1" s="1"/>
  <c r="AG6" i="1"/>
  <c r="AU6" i="1"/>
  <c r="AT14" i="1"/>
  <c r="AU14" i="1" s="1"/>
  <c r="AG14" i="1"/>
  <c r="AT22" i="1"/>
  <c r="AU22" i="1" s="1"/>
  <c r="AG22" i="1"/>
  <c r="AG8" i="1"/>
  <c r="AT8" i="1"/>
  <c r="AU8" i="1" s="1"/>
  <c r="AG16" i="1"/>
  <c r="AT16" i="1"/>
  <c r="AU16" i="1" s="1"/>
  <c r="AG10" i="1"/>
  <c r="AT10" i="1"/>
  <c r="AU10" i="1" s="1"/>
  <c r="AG18" i="1"/>
  <c r="AT18" i="1"/>
  <c r="AU18" i="1" s="1"/>
</calcChain>
</file>

<file path=xl/sharedStrings.xml><?xml version="1.0" encoding="utf-8"?>
<sst xmlns="http://schemas.openxmlformats.org/spreadsheetml/2006/main" count="595" uniqueCount="190">
  <si>
    <t>ECONOMIC SECTOR: AGRICULTURE AND FISHERIES</t>
  </si>
  <si>
    <t>Climate Variable</t>
  </si>
  <si>
    <t>HAZARD</t>
  </si>
  <si>
    <t>EXPOSURE</t>
  </si>
  <si>
    <t>Summary of Findings (Exposure)</t>
  </si>
  <si>
    <t>SENSITIVITY</t>
  </si>
  <si>
    <t>Summary of Findings (Sensitivity)</t>
  </si>
  <si>
    <t>Degree of Impact</t>
  </si>
  <si>
    <t>ADAPTIVE CAPACITY</t>
  </si>
  <si>
    <t>Summary of Findings (Adaptive Capacity)</t>
  </si>
  <si>
    <t>Vulnerability Score</t>
  </si>
  <si>
    <t>Vulnerabilty Category</t>
  </si>
  <si>
    <t>Severity of Consequence Score</t>
  </si>
  <si>
    <t>Risk Score</t>
  </si>
  <si>
    <t>Risk Category</t>
  </si>
  <si>
    <t>Hazard</t>
  </si>
  <si>
    <t>Likelihood of Occurrence</t>
  </si>
  <si>
    <t>Magnitude or Depth</t>
  </si>
  <si>
    <t>Geographical Area or Ecosystem</t>
  </si>
  <si>
    <t>Barangay</t>
  </si>
  <si>
    <t>No. of Fisheries Dependent Households</t>
  </si>
  <si>
    <t xml:space="preserve">No. of municipal fisherfolk </t>
  </si>
  <si>
    <t>No. of commercial fishermen</t>
  </si>
  <si>
    <t>No. of hectares for aquaculture</t>
  </si>
  <si>
    <t>No. of fish ports / storage facilities</t>
  </si>
  <si>
    <t>No.  of hectares of mangrove areas</t>
  </si>
  <si>
    <t>No.  of affected  fish sanctuaries</t>
  </si>
  <si>
    <t xml:space="preserve">Ave. Output per ha  (MT) fish culture </t>
  </si>
  <si>
    <t>Ave. Output per hectare (Php) ('000)</t>
  </si>
  <si>
    <t>Expose Area</t>
  </si>
  <si>
    <t>Percentage Expose</t>
  </si>
  <si>
    <t>Exposure Score</t>
  </si>
  <si>
    <t>Percentage of fishermen without own boats and fishing nets</t>
  </si>
  <si>
    <t>Percentage of fishermen without access to hazard information</t>
  </si>
  <si>
    <t>Percentage of fishermen without alternative livelihood</t>
  </si>
  <si>
    <t>Percentage of fishermen without access to market</t>
  </si>
  <si>
    <t>Average Sensitivity Score</t>
  </si>
  <si>
    <t>Wealth</t>
  </si>
  <si>
    <t>Technology</t>
  </si>
  <si>
    <t>Capacity or willingness to retrofit or relocate</t>
  </si>
  <si>
    <t>Information</t>
  </si>
  <si>
    <t>Government Investments</t>
  </si>
  <si>
    <t>Ave. Adaptive Capacity</t>
  </si>
  <si>
    <t>Score (1-6)</t>
  </si>
  <si>
    <t>input will depend on what type of hazard</t>
  </si>
  <si>
    <t>Bangus ( 104 fish cages, Masao = 72; Lumbucan =32</t>
  </si>
  <si>
    <t>Tilapia</t>
  </si>
  <si>
    <t>Bangus</t>
  </si>
  <si>
    <t>%</t>
  </si>
  <si>
    <t>Sensitivity Score</t>
  </si>
  <si>
    <t>Total Sensitivity divided number of indicators</t>
  </si>
  <si>
    <t>Score</t>
  </si>
  <si>
    <t>Category</t>
  </si>
  <si>
    <t>Description</t>
  </si>
  <si>
    <t>Adaptive Capacity Score</t>
  </si>
  <si>
    <t>Adaptive Capavity Score</t>
  </si>
  <si>
    <t>Adaptive capacity score</t>
  </si>
  <si>
    <t>Total score divided total number of inidicators</t>
  </si>
  <si>
    <t>Exposure Score+Adaptive Capacity/Ada</t>
  </si>
  <si>
    <t>Severity multiplied by likelihood</t>
  </si>
  <si>
    <t>see Scoring guide</t>
  </si>
  <si>
    <t>Sea Level Rise</t>
  </si>
  <si>
    <t>Lowland</t>
  </si>
  <si>
    <t>AGUSAN PEQUEῆO</t>
  </si>
  <si>
    <t>PCIC
Fingerling dispersal</t>
  </si>
  <si>
    <t>IEC
Research Studies on Species Suitability
Techno- Demo on Fishery - Aquaculture technology adaptation</t>
  </si>
  <si>
    <t>YES</t>
  </si>
  <si>
    <t xml:space="preserve">Social Media (facebook, Instagram)
Text Messages
Radio and TV announcements
</t>
  </si>
  <si>
    <t>Forced evacuation ordinance, contingency plan, DRRMP</t>
  </si>
  <si>
    <t>AMBAGO</t>
  </si>
  <si>
    <t>BABAG</t>
  </si>
  <si>
    <t>BANZA</t>
  </si>
  <si>
    <t>BAOBAOAN</t>
  </si>
  <si>
    <t>BIT-OS</t>
  </si>
  <si>
    <t>BOBON</t>
  </si>
  <si>
    <t>CABCABON</t>
  </si>
  <si>
    <t>Upland</t>
  </si>
  <si>
    <t>FLORIDA</t>
  </si>
  <si>
    <t>KINAMLUTAN</t>
  </si>
  <si>
    <t>LIBERTAD</t>
  </si>
  <si>
    <t>Coastal</t>
  </si>
  <si>
    <t>LUMBOCAN</t>
  </si>
  <si>
    <t>MASAO</t>
  </si>
  <si>
    <t>Forced evacuation ordinance, contingency plan, DRRMP
Community Fish Landing Center</t>
  </si>
  <si>
    <t>MAUG</t>
  </si>
  <si>
    <t>PAGATPATAN</t>
  </si>
  <si>
    <t>Forced evacuation ordinance, contingency plan, DRRMP
Aqua-Based Food Processing Facility</t>
  </si>
  <si>
    <t>PINAMANCULAN</t>
  </si>
  <si>
    <t>SAN VICENTE</t>
  </si>
  <si>
    <t>TUNGAO</t>
  </si>
  <si>
    <t>Degree of Impact/Average Adaptive Capacity</t>
  </si>
  <si>
    <t>Sector</t>
  </si>
  <si>
    <t>Subsector</t>
  </si>
  <si>
    <t xml:space="preserve">B_Ave. Output per ha  (MT) fish culture </t>
  </si>
  <si>
    <t xml:space="preserve">T_Ave. Output per ha  (MT) fish culture </t>
  </si>
  <si>
    <t>B_Ave. Output per hectare (Php)</t>
  </si>
  <si>
    <t>T_Ave. Output per hectare (Php)</t>
  </si>
  <si>
    <t>S_Percentage of fishermen without own boats and fishing nets</t>
  </si>
  <si>
    <t>SS_Percentage of fishermen without own boats and fishing nets</t>
  </si>
  <si>
    <t>S_Percentage of fishermen without access to hazard information</t>
  </si>
  <si>
    <t>SS_Percentage of fishermen without access to hazard information</t>
  </si>
  <si>
    <t>S_Percentage of fishermen without alternative livelihood</t>
  </si>
  <si>
    <t>SS_Percentage of fishermen without alternative livelihood</t>
  </si>
  <si>
    <t>S_Percentage of fishermen without access to market</t>
  </si>
  <si>
    <t>SS_Percentage of fishermen without access to market</t>
  </si>
  <si>
    <t>S_Average Sensitivity Score</t>
  </si>
  <si>
    <t>S_Summary of Findings (Sensitivity)</t>
  </si>
  <si>
    <t>S_Degree of Impact</t>
  </si>
  <si>
    <t>C_Degree of Impact</t>
  </si>
  <si>
    <t>D_Wealth</t>
  </si>
  <si>
    <t>ACS_Wealth</t>
  </si>
  <si>
    <t>D_Technology</t>
  </si>
  <si>
    <t>ACS_Technology</t>
  </si>
  <si>
    <t>D_Capacity or willingness to retrofit or relocate</t>
  </si>
  <si>
    <t>ACS_Capacity or willingness to retrofit or relocate</t>
  </si>
  <si>
    <t>D_Information</t>
  </si>
  <si>
    <t>ACS_Information</t>
  </si>
  <si>
    <t>D_Government Investments</t>
  </si>
  <si>
    <t>ACS_Government Investments</t>
  </si>
  <si>
    <t>A_Ave. Adaptive Capacity</t>
  </si>
  <si>
    <t>MEDIUM HIGH</t>
  </si>
  <si>
    <t>MEDIUM LOW</t>
  </si>
  <si>
    <t>VERY HIGH RISK</t>
  </si>
  <si>
    <t>LOW</t>
  </si>
  <si>
    <t>LOW RISK</t>
  </si>
  <si>
    <t>MODERATE RISK</t>
  </si>
  <si>
    <t>HIGH</t>
  </si>
  <si>
    <t>HIGH RISK</t>
  </si>
  <si>
    <t>MEDIUM</t>
  </si>
  <si>
    <t>Economic</t>
  </si>
  <si>
    <t>Agriculture</t>
  </si>
  <si>
    <t>Row Labels</t>
  </si>
  <si>
    <t>Grand Total</t>
  </si>
  <si>
    <t>Count of Barangay</t>
  </si>
  <si>
    <t>SUMMARY</t>
  </si>
  <si>
    <t>Degree of Impact/Threat level</t>
  </si>
  <si>
    <t>AC Level</t>
  </si>
  <si>
    <t>Summary and Findings</t>
  </si>
  <si>
    <t>Risk Level</t>
  </si>
  <si>
    <t>Impact</t>
  </si>
  <si>
    <t>Exposure</t>
  </si>
  <si>
    <t>Sensitivity</t>
  </si>
  <si>
    <t xml:space="preserve">Economic
sub sector: Agriculture
</t>
  </si>
  <si>
    <t xml:space="preserve">Lowland
</t>
  </si>
  <si>
    <t>2 brgys</t>
  </si>
  <si>
    <t>3.5= Moderate</t>
  </si>
  <si>
    <t>all of the fishermen have access to market</t>
  </si>
  <si>
    <t>High</t>
  </si>
  <si>
    <t>Risk level for lowland areas is high</t>
  </si>
  <si>
    <t>No mangroove area</t>
  </si>
  <si>
    <t>60% of fishermen do not have alternative livelihood</t>
  </si>
  <si>
    <t xml:space="preserve">Coastal
</t>
  </si>
  <si>
    <t>14 brgys</t>
  </si>
  <si>
    <t>1,112 municipal fisherfolks</t>
  </si>
  <si>
    <t>485 municipal fisherfolks</t>
  </si>
  <si>
    <t>100 municipal fisherfolks</t>
  </si>
  <si>
    <t xml:space="preserve">95% aquaculture area are affected </t>
  </si>
  <si>
    <t xml:space="preserve">72%aquaculture area are affected </t>
  </si>
  <si>
    <t>49% aquaculture area are affected</t>
  </si>
  <si>
    <t>306.98 hectares mangroove area</t>
  </si>
  <si>
    <t>1179.65 hectares mangroove area</t>
  </si>
  <si>
    <t>Php2,715.00 average income per hectare per year</t>
  </si>
  <si>
    <t>Php14,299.5 average income per hectare per year</t>
  </si>
  <si>
    <t>Php1,909.2 average income per hectare per year</t>
  </si>
  <si>
    <t>74% of fishermen does not own fishing boats and fishing gears</t>
  </si>
  <si>
    <t>100% of fishermen does not own fishing boats and fishing gears</t>
  </si>
  <si>
    <t>42% of the fishermen does not have access to hazard information</t>
  </si>
  <si>
    <t>46% of the fishermen does not have access to hazard information</t>
  </si>
  <si>
    <t>50% of the fishermen does not have access to hazard informtion</t>
  </si>
  <si>
    <t>90% of fishermen do not have alternative livelihood</t>
  </si>
  <si>
    <t>74% of fishermen do not have alternative livelihood</t>
  </si>
  <si>
    <t>Average of S_Degree of Impact</t>
  </si>
  <si>
    <t>Sum of A_Ave. Adaptive Capacity</t>
  </si>
  <si>
    <t>Average of Vulnerability Score</t>
  </si>
  <si>
    <t>Average of Risk Score</t>
  </si>
  <si>
    <t>4.18= High</t>
  </si>
  <si>
    <t>3.61= Moderate</t>
  </si>
  <si>
    <t>3.18= Moderate</t>
  </si>
  <si>
    <t>1.2= Low</t>
  </si>
  <si>
    <t>The degee of impact is high while adaptive capacity is moderate and low vulnerability.</t>
  </si>
  <si>
    <t>1.03= Low</t>
  </si>
  <si>
    <t>The degee of impact and adaptive capacity is both moderate with low vulnerability</t>
  </si>
  <si>
    <t>Very High</t>
  </si>
  <si>
    <t>Risk level for coastal areas is very high</t>
  </si>
  <si>
    <t>0.91= Low</t>
  </si>
  <si>
    <t>The degree of impact and adaptive capacity is both moderate with low vulnerability.</t>
  </si>
  <si>
    <t>Low  self- esteem of fisherfolks</t>
  </si>
  <si>
    <t xml:space="preserve">Loss of basic aquaculture products
High dissolve oxygen in the water bodies
</t>
  </si>
  <si>
    <t>Low supply of aquaculture products thus
higher price for higher demands
Damaged aquaculture and fishery infrastructure</t>
  </si>
  <si>
    <t>Low income and profit for  fisherfolks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</si>
</sst>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1"/>
      <color rgb="FF000000"/>
      <name val="Calibri"/>
      <family val="2"/>
      <scheme val="minor"/>
    </font>
    <font>
      <sz val="11"/>
      <color rgb="FFFF0000"/>
      <name val="Calibri Light"/>
      <family val="2"/>
      <scheme val="major"/>
    </font>
    <font>
      <sz val="10"/>
      <color theme="1"/>
      <name val="Times New Roman"/>
      <family val="1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rgb="FFFF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7BC4B7"/>
        <bgColor indexed="64"/>
      </patternFill>
    </fill>
    <fill>
      <patternFill patternType="solid">
        <fgColor rgb="FFA7D8C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3EBE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/>
    <xf numFmtId="0" fontId="3" fillId="0" borderId="0" xfId="0" applyFont="1"/>
    <xf numFmtId="10" fontId="3" fillId="0" borderId="0" xfId="0" applyNumberFormat="1" applyFont="1"/>
    <xf numFmtId="0" fontId="4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0" fontId="4" fillId="3" borderId="7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10" fontId="8" fillId="7" borderId="9" xfId="0" applyNumberFormat="1" applyFont="1" applyFill="1" applyBorder="1" applyAlignment="1">
      <alignment horizontal="center" vertical="center" wrapText="1"/>
    </xf>
    <xf numFmtId="10" fontId="7" fillId="7" borderId="9" xfId="0" applyNumberFormat="1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8" fillId="0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43" fontId="10" fillId="0" borderId="12" xfId="1" applyFont="1" applyBorder="1" applyAlignment="1">
      <alignment vertical="center"/>
    </xf>
    <xf numFmtId="43" fontId="3" fillId="0" borderId="12" xfId="1" applyFont="1" applyBorder="1" applyAlignment="1">
      <alignment vertical="center"/>
    </xf>
    <xf numFmtId="10" fontId="3" fillId="0" borderId="12" xfId="1" applyNumberFormat="1" applyFont="1" applyBorder="1" applyAlignment="1">
      <alignment vertical="center"/>
    </xf>
    <xf numFmtId="10" fontId="3" fillId="0" borderId="12" xfId="0" applyNumberFormat="1" applyFont="1" applyBorder="1" applyAlignment="1">
      <alignment vertical="center"/>
    </xf>
    <xf numFmtId="9" fontId="3" fillId="0" borderId="12" xfId="2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2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5" xfId="0" applyFont="1" applyBorder="1" applyAlignment="1">
      <alignment vertical="center"/>
    </xf>
    <xf numFmtId="9" fontId="3" fillId="0" borderId="5" xfId="2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10" fontId="3" fillId="0" borderId="5" xfId="0" applyNumberFormat="1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43" fontId="10" fillId="0" borderId="12" xfId="1" applyFont="1" applyFill="1" applyBorder="1" applyAlignment="1">
      <alignment vertical="center"/>
    </xf>
    <xf numFmtId="43" fontId="3" fillId="0" borderId="12" xfId="1" applyFont="1" applyFill="1" applyBorder="1" applyAlignment="1">
      <alignment vertical="center"/>
    </xf>
    <xf numFmtId="10" fontId="3" fillId="0" borderId="12" xfId="1" applyNumberFormat="1" applyFont="1" applyFill="1" applyBorder="1" applyAlignment="1">
      <alignment vertical="center"/>
    </xf>
    <xf numFmtId="10" fontId="3" fillId="0" borderId="5" xfId="0" applyNumberFormat="1" applyFont="1" applyFill="1" applyBorder="1" applyAlignment="1">
      <alignment vertical="center"/>
    </xf>
    <xf numFmtId="9" fontId="3" fillId="0" borderId="5" xfId="2" applyFont="1" applyFill="1" applyBorder="1" applyAlignment="1">
      <alignment vertical="center"/>
    </xf>
    <xf numFmtId="9" fontId="3" fillId="0" borderId="12" xfId="2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164" fontId="3" fillId="0" borderId="12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 wrapText="1"/>
    </xf>
    <xf numFmtId="0" fontId="3" fillId="0" borderId="0" xfId="0" applyFont="1" applyFill="1"/>
    <xf numFmtId="10" fontId="3" fillId="0" borderId="12" xfId="0" applyNumberFormat="1" applyFont="1" applyFill="1" applyBorder="1" applyAlignment="1">
      <alignment vertical="center"/>
    </xf>
    <xf numFmtId="43" fontId="11" fillId="0" borderId="5" xfId="1" applyFont="1" applyBorder="1" applyAlignment="1">
      <alignment vertical="center" wrapText="1"/>
    </xf>
    <xf numFmtId="0" fontId="3" fillId="0" borderId="6" xfId="0" applyFont="1" applyBorder="1"/>
    <xf numFmtId="0" fontId="7" fillId="0" borderId="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5" xfId="0" applyFont="1" applyBorder="1"/>
    <xf numFmtId="0" fontId="3" fillId="0" borderId="12" xfId="0" applyFont="1" applyBorder="1"/>
    <xf numFmtId="0" fontId="10" fillId="0" borderId="5" xfId="0" applyFont="1" applyBorder="1"/>
    <xf numFmtId="10" fontId="10" fillId="0" borderId="5" xfId="0" applyNumberFormat="1" applyFont="1" applyBorder="1"/>
    <xf numFmtId="43" fontId="10" fillId="0" borderId="5" xfId="1" applyFont="1" applyBorder="1"/>
    <xf numFmtId="43" fontId="3" fillId="0" borderId="5" xfId="1" applyFont="1" applyBorder="1"/>
    <xf numFmtId="10" fontId="3" fillId="0" borderId="5" xfId="1" applyNumberFormat="1" applyFont="1" applyBorder="1"/>
    <xf numFmtId="10" fontId="3" fillId="0" borderId="5" xfId="0" applyNumberFormat="1" applyFont="1" applyBorder="1"/>
    <xf numFmtId="0" fontId="3" fillId="0" borderId="5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3" fontId="3" fillId="0" borderId="16" xfId="0" applyNumberFormat="1" applyFont="1" applyBorder="1"/>
    <xf numFmtId="4" fontId="3" fillId="0" borderId="16" xfId="0" applyNumberFormat="1" applyFont="1" applyBorder="1"/>
    <xf numFmtId="165" fontId="3" fillId="0" borderId="0" xfId="1" applyNumberFormat="1" applyFont="1"/>
    <xf numFmtId="43" fontId="3" fillId="0" borderId="16" xfId="1" applyFont="1" applyBorder="1"/>
    <xf numFmtId="1" fontId="3" fillId="0" borderId="16" xfId="0" applyNumberFormat="1" applyFont="1" applyBorder="1"/>
    <xf numFmtId="0" fontId="3" fillId="0" borderId="5" xfId="0" applyFont="1" applyBorder="1" applyAlignment="1">
      <alignment wrapText="1"/>
    </xf>
    <xf numFmtId="3" fontId="3" fillId="0" borderId="5" xfId="0" applyNumberFormat="1" applyFont="1" applyBorder="1"/>
    <xf numFmtId="1" fontId="3" fillId="0" borderId="5" xfId="0" applyNumberFormat="1" applyFont="1" applyBorder="1"/>
    <xf numFmtId="43" fontId="3" fillId="0" borderId="0" xfId="1" applyFont="1"/>
    <xf numFmtId="0" fontId="3" fillId="0" borderId="5" xfId="0" applyFont="1" applyFill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166" fontId="3" fillId="0" borderId="7" xfId="1" applyNumberFormat="1" applyFont="1" applyBorder="1"/>
    <xf numFmtId="9" fontId="3" fillId="0" borderId="5" xfId="2" applyFont="1" applyBorder="1"/>
    <xf numFmtId="166" fontId="3" fillId="0" borderId="5" xfId="1" applyNumberFormat="1" applyFont="1" applyBorder="1"/>
    <xf numFmtId="9" fontId="3" fillId="0" borderId="5" xfId="0" applyNumberFormat="1" applyFont="1" applyBorder="1"/>
    <xf numFmtId="166" fontId="3" fillId="0" borderId="0" xfId="0" applyNumberFormat="1" applyFont="1"/>
    <xf numFmtId="43" fontId="3" fillId="0" borderId="0" xfId="0" applyNumberFormat="1" applyFont="1"/>
    <xf numFmtId="1" fontId="3" fillId="0" borderId="0" xfId="0" applyNumberFormat="1" applyFont="1"/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10" fontId="4" fillId="0" borderId="6" xfId="0" applyNumberFormat="1" applyFont="1" applyFill="1" applyBorder="1" applyAlignment="1">
      <alignment vertical="center" wrapText="1"/>
    </xf>
    <xf numFmtId="1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13" fillId="0" borderId="0" xfId="0" applyFont="1"/>
    <xf numFmtId="0" fontId="12" fillId="8" borderId="4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9" fontId="13" fillId="0" borderId="8" xfId="0" applyNumberFormat="1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wrapText="1"/>
    </xf>
    <xf numFmtId="0" fontId="13" fillId="0" borderId="0" xfId="0" applyFont="1" applyBorder="1"/>
    <xf numFmtId="0" fontId="13" fillId="0" borderId="21" xfId="0" applyFont="1" applyBorder="1"/>
    <xf numFmtId="0" fontId="13" fillId="0" borderId="6" xfId="0" applyFont="1" applyBorder="1" applyAlignment="1">
      <alignment horizontal="left" wrapText="1"/>
    </xf>
    <xf numFmtId="0" fontId="13" fillId="0" borderId="22" xfId="0" applyFont="1" applyBorder="1"/>
    <xf numFmtId="0" fontId="13" fillId="0" borderId="6" xfId="0" applyFont="1" applyBorder="1" applyAlignment="1">
      <alignment horizontal="left" vertical="center" wrapText="1"/>
    </xf>
    <xf numFmtId="0" fontId="13" fillId="0" borderId="23" xfId="0" applyFont="1" applyBorder="1"/>
    <xf numFmtId="0" fontId="13" fillId="0" borderId="13" xfId="0" applyFont="1" applyBorder="1"/>
    <xf numFmtId="0" fontId="13" fillId="0" borderId="12" xfId="0" applyFont="1" applyBorder="1"/>
    <xf numFmtId="0" fontId="13" fillId="0" borderId="0" xfId="0" applyFont="1" applyAlignment="1">
      <alignment wrapText="1"/>
    </xf>
    <xf numFmtId="0" fontId="14" fillId="0" borderId="7" xfId="0" applyFont="1" applyBorder="1" applyAlignment="1">
      <alignment horizontal="left" vertical="center" wrapText="1"/>
    </xf>
    <xf numFmtId="0" fontId="13" fillId="0" borderId="17" xfId="0" applyFont="1" applyBorder="1" applyAlignment="1">
      <alignment vertical="top" wrapText="1"/>
    </xf>
    <xf numFmtId="0" fontId="13" fillId="0" borderId="18" xfId="0" applyFont="1" applyBorder="1" applyAlignment="1">
      <alignment vertical="top" wrapText="1"/>
    </xf>
    <xf numFmtId="0" fontId="13" fillId="0" borderId="19" xfId="0" applyFont="1" applyBorder="1" applyAlignment="1">
      <alignment vertical="top" wrapText="1"/>
    </xf>
    <xf numFmtId="0" fontId="13" fillId="0" borderId="24" xfId="0" applyFont="1" applyBorder="1" applyAlignment="1">
      <alignment vertical="top" wrapText="1"/>
    </xf>
    <xf numFmtId="0" fontId="13" fillId="0" borderId="25" xfId="0" applyFont="1" applyBorder="1" applyAlignment="1">
      <alignment vertical="top" wrapText="1"/>
    </xf>
    <xf numFmtId="0" fontId="13" fillId="0" borderId="26" xfId="0" applyFont="1" applyBorder="1" applyAlignment="1">
      <alignment vertical="top" wrapText="1"/>
    </xf>
    <xf numFmtId="0" fontId="13" fillId="0" borderId="24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13" fillId="0" borderId="26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6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0" fontId="4" fillId="3" borderId="6" xfId="0" applyNumberFormat="1" applyFont="1" applyFill="1" applyBorder="1" applyAlignment="1">
      <alignment horizontal="center" vertical="center" wrapText="1"/>
    </xf>
    <xf numFmtId="10" fontId="4" fillId="3" borderId="7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27" xfId="0" applyFont="1" applyFill="1" applyBorder="1" applyAlignment="1">
      <alignment horizontal="center" vertical="center" wrapText="1"/>
    </xf>
    <xf numFmtId="0" fontId="12" fillId="11" borderId="12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4006.920900810183" createdVersion="6" refreshedVersion="6" minRefreshableVersion="3" recordCount="18">
  <cacheSource type="worksheet">
    <worksheetSource ref="A1:AY19" sheet="pivot_SLR"/>
  </cacheSource>
  <cacheFields count="51">
    <cacheField name="Sector" numFmtId="0">
      <sharedItems/>
    </cacheField>
    <cacheField name="Subsector" numFmtId="0">
      <sharedItems/>
    </cacheField>
    <cacheField name="HAZARD" numFmtId="0">
      <sharedItems/>
    </cacheField>
    <cacheField name="Likelihood of Occurrence" numFmtId="0">
      <sharedItems containsSemiMixedTypes="0" containsString="0" containsNumber="1" containsInteger="1" minValue="3" maxValue="3"/>
    </cacheField>
    <cacheField name="Magnitude or Depth" numFmtId="0">
      <sharedItems containsNonDate="0" containsString="0" containsBlank="1"/>
    </cacheField>
    <cacheField name="Geographical Area or Ecosystem" numFmtId="0">
      <sharedItems count="3">
        <s v="Lowland"/>
        <s v="Upland"/>
        <s v="Coastal"/>
      </sharedItems>
    </cacheField>
    <cacheField name="Barangay" numFmtId="0">
      <sharedItems count="18">
        <s v="AGUSAN PEQUEῆO"/>
        <s v="AMBAGO"/>
        <s v="BABAG"/>
        <s v="BANZA"/>
        <s v="BAOBAOAN"/>
        <s v="BIT-OS"/>
        <s v="BOBON"/>
        <s v="CABCABON"/>
        <s v="FLORIDA"/>
        <s v="KINAMLUTAN"/>
        <s v="LIBERTAD"/>
        <s v="LUMBOCAN"/>
        <s v="MASAO"/>
        <s v="MAUG"/>
        <s v="PAGATPATAN"/>
        <s v="PINAMANCULAN"/>
        <s v="SAN VICENTE"/>
        <s v="TUNGAO"/>
      </sharedItems>
    </cacheField>
    <cacheField name="No. of Fisheries Dependent Households" numFmtId="0">
      <sharedItems containsSemiMixedTypes="0" containsString="0" containsNumber="1" containsInteger="1" minValue="0" maxValue="588"/>
    </cacheField>
    <cacheField name="No. of municipal fisherfolk " numFmtId="0">
      <sharedItems containsSemiMixedTypes="0" containsString="0" containsNumber="1" containsInteger="1" minValue="0" maxValue="588"/>
    </cacheField>
    <cacheField name="No. of commercial fishermen" numFmtId="0">
      <sharedItems containsSemiMixedTypes="0" containsString="0" containsNumber="1" containsInteger="1" minValue="0" maxValue="0"/>
    </cacheField>
    <cacheField name="No. of hectares for aquaculture" numFmtId="0">
      <sharedItems containsSemiMixedTypes="0" containsString="0" containsNumber="1" minValue="1.37" maxValue="217.11"/>
    </cacheField>
    <cacheField name="No. of fish ports / storage facilities" numFmtId="0">
      <sharedItems containsSemiMixedTypes="0" containsString="0" containsNumber="1" containsInteger="1" minValue="0" maxValue="0"/>
    </cacheField>
    <cacheField name="No.  of hectares of mangrove areas" numFmtId="0">
      <sharedItems containsSemiMixedTypes="0" containsString="0" containsNumber="1" minValue="0" maxValue="350.35"/>
    </cacheField>
    <cacheField name="No.  of affected  fish sanctuaries" numFmtId="0">
      <sharedItems containsSemiMixedTypes="0" containsString="0" containsNumber="1" containsInteger="1" minValue="0" maxValue="1"/>
    </cacheField>
    <cacheField name="B_Ave. Output per ha  (MT) fish culture " numFmtId="0">
      <sharedItems containsString="0" containsBlank="1" containsNumber="1" minValue="7.99" maxValue="9.1" count="7">
        <m/>
        <n v="8.4"/>
        <n v="8.6999999999999993"/>
        <n v="9"/>
        <n v="9.1"/>
        <n v="7.99"/>
        <n v="8"/>
      </sharedItems>
    </cacheField>
    <cacheField name="T_Ave. Output per ha  (MT) fish culture " numFmtId="0">
      <sharedItems containsString="0" containsBlank="1" containsNumber="1" minValue="7.4" maxValue="8.1999999999999993"/>
    </cacheField>
    <cacheField name="B_Ave. Output per hectare (Php)" numFmtId="0">
      <sharedItems containsSemiMixedTypes="0" containsString="0" containsNumber="1" minValue="0" maxValue="1365"/>
    </cacheField>
    <cacheField name="T_Ave. Output per hectare (Php)" numFmtId="0">
      <sharedItems containsSemiMixedTypes="0" containsString="0" containsNumber="1" minValue="0" maxValue="983.99999999999989"/>
    </cacheField>
    <cacheField name="Expose Area" numFmtId="0">
      <sharedItems containsSemiMixedTypes="0" containsString="0" containsNumber="1" minValue="0.56999999999999995" maxValue="418.48"/>
    </cacheField>
    <cacheField name="Percentage Expose" numFmtId="0">
      <sharedItems containsSemiMixedTypes="0" containsString="0" containsNumber="1" minValue="4.4999999999999997E-3" maxValue="0.98370000000000002"/>
    </cacheField>
    <cacheField name="Exposure Score" numFmtId="0">
      <sharedItems containsSemiMixedTypes="0" containsString="0" containsNumber="1" containsInteger="1" minValue="3" maxValue="5"/>
    </cacheField>
    <cacheField name="Summary of Findings (Exposure)" numFmtId="0">
      <sharedItems containsNonDate="0" containsString="0" containsBlank="1"/>
    </cacheField>
    <cacheField name="S_Percentage of fishermen without own boats and fishing nets" numFmtId="0">
      <sharedItems containsSemiMixedTypes="0" containsString="0" containsNumber="1" minValue="0.64" maxValue="1"/>
    </cacheField>
    <cacheField name="SS_Percentage of fishermen without own boats and fishing nets" numFmtId="0">
      <sharedItems containsSemiMixedTypes="0" containsString="0" containsNumber="1" containsInteger="1" minValue="1" maxValue="4"/>
    </cacheField>
    <cacheField name="S_Percentage of fishermen without access to hazard information" numFmtId="0">
      <sharedItems containsString="0" containsBlank="1" containsNumber="1" minValue="0.3" maxValue="0.55000000000000004" count="6">
        <n v="0.45"/>
        <n v="0.3"/>
        <n v="0.4"/>
        <n v="0.55000000000000004"/>
        <m/>
        <n v="0.5"/>
      </sharedItems>
    </cacheField>
    <cacheField name="SS_Percentage of fishermen without access to hazard information" numFmtId="0">
      <sharedItems containsString="0" containsBlank="1" containsNumber="1" containsInteger="1" minValue="3" maxValue="5"/>
    </cacheField>
    <cacheField name="S_Percentage of fishermen without alternative livelihood" numFmtId="0">
      <sharedItems containsSemiMixedTypes="0" containsString="0" containsNumber="1" minValue="0.6" maxValue="0.9"/>
    </cacheField>
    <cacheField name="SS_Percentage of fishermen without alternative livelihood" numFmtId="0">
      <sharedItems containsSemiMixedTypes="0" containsString="0" containsNumber="1" containsInteger="1" minValue="3" maxValue="5"/>
    </cacheField>
    <cacheField name="S_Percentage of fishermen without access to market" numFmtId="0">
      <sharedItems containsSemiMixedTypes="0" containsString="0" containsNumber="1" containsInteger="1" minValue="0" maxValue="0"/>
    </cacheField>
    <cacheField name="SS_Percentage of fishermen without access to market" numFmtId="0">
      <sharedItems containsSemiMixedTypes="0" containsString="0" containsNumber="1" containsInteger="1" minValue="1" maxValue="1"/>
    </cacheField>
    <cacheField name="S_Average Sensitivity Score" numFmtId="0">
      <sharedItems containsSemiMixedTypes="0" containsString="0" containsNumber="1" minValue="1.5" maxValue="3.5"/>
    </cacheField>
    <cacheField name="S_Summary of Findings (Sensitivity)" numFmtId="0">
      <sharedItems containsNonDate="0" containsString="0" containsBlank="1"/>
    </cacheField>
    <cacheField name="S_Degree of Impact" numFmtId="0">
      <sharedItems containsSemiMixedTypes="0" containsString="0" containsNumber="1" minValue="2.75" maxValue="4.25"/>
    </cacheField>
    <cacheField name="C_Degree of Impact" numFmtId="0">
      <sharedItems count="3">
        <s v="MEDIUM HIGH"/>
        <s v="HIGH"/>
        <s v="MEDIUM"/>
      </sharedItems>
    </cacheField>
    <cacheField name="D_Wealth" numFmtId="0">
      <sharedItems/>
    </cacheField>
    <cacheField name="ACS_Wealth" numFmtId="0">
      <sharedItems containsSemiMixedTypes="0" containsString="0" containsNumber="1" containsInteger="1" minValue="3" maxValue="3"/>
    </cacheField>
    <cacheField name="D_Technology" numFmtId="0">
      <sharedItems/>
    </cacheField>
    <cacheField name="ACS_Technology" numFmtId="0">
      <sharedItems containsSemiMixedTypes="0" containsString="0" containsNumber="1" containsInteger="1" minValue="3" maxValue="3"/>
    </cacheField>
    <cacheField name="D_Capacity or willingness to retrofit or relocate" numFmtId="0">
      <sharedItems/>
    </cacheField>
    <cacheField name="ACS_Capacity or willingness to retrofit or relocate" numFmtId="0">
      <sharedItems containsSemiMixedTypes="0" containsString="0" containsNumber="1" containsInteger="1" minValue="4" maxValue="4"/>
    </cacheField>
    <cacheField name="D_Information" numFmtId="0">
      <sharedItems/>
    </cacheField>
    <cacheField name="ACS_Information" numFmtId="0">
      <sharedItems containsSemiMixedTypes="0" containsString="0" containsNumber="1" containsInteger="1" minValue="4" maxValue="4"/>
    </cacheField>
    <cacheField name="D_Government Investments" numFmtId="0">
      <sharedItems/>
    </cacheField>
    <cacheField name="ACS_Government Investments" numFmtId="0">
      <sharedItems containsSemiMixedTypes="0" containsString="0" containsNumber="1" containsInteger="1" minValue="3" maxValue="4"/>
    </cacheField>
    <cacheField name="A_Ave. Adaptive Capacity" numFmtId="0">
      <sharedItems containsSemiMixedTypes="0" containsString="0" containsNumber="1" minValue="3.5" maxValue="3.5"/>
    </cacheField>
    <cacheField name="Summary of Findings (Adaptive Capacity)" numFmtId="0">
      <sharedItems containsNonDate="0" containsString="0" containsBlank="1"/>
    </cacheField>
    <cacheField name="Vulnerability Score" numFmtId="0">
      <sharedItems containsSemiMixedTypes="0" containsString="0" containsNumber="1" minValue="0.7857142857142857" maxValue="1.2142857142857142"/>
    </cacheField>
    <cacheField name="Vulnerabilty Category" numFmtId="0">
      <sharedItems/>
    </cacheField>
    <cacheField name="Severity of Consequence Score" numFmtId="0">
      <sharedItems containsSemiMixedTypes="0" containsString="0" containsNumber="1" containsInteger="1" minValue="1" maxValue="4"/>
    </cacheField>
    <cacheField name="Risk Score" numFmtId="0">
      <sharedItems containsSemiMixedTypes="0" containsString="0" containsNumber="1" containsInteger="1" minValue="3" maxValue="12"/>
    </cacheField>
    <cacheField name="Risk Category" numFmtId="0">
      <sharedItems count="4">
        <s v="VERY HIGH RISK"/>
        <s v="LOW RISK"/>
        <s v="MODERATE RISK"/>
        <s v="HIGH RIS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s v="Economic"/>
    <s v="Agriculture"/>
    <s v="Sea Level Rise"/>
    <n v="3"/>
    <m/>
    <x v="0"/>
    <x v="0"/>
    <n v="56"/>
    <n v="56"/>
    <n v="0"/>
    <n v="8.14"/>
    <n v="0"/>
    <n v="58.705255296192433"/>
    <n v="0"/>
    <x v="0"/>
    <n v="7.7"/>
    <n v="0"/>
    <n v="924"/>
    <n v="7.3054600000000001"/>
    <n v="0.96830000000000005"/>
    <n v="5"/>
    <m/>
    <n v="1"/>
    <n v="1"/>
    <x v="0"/>
    <n v="4"/>
    <n v="0.75"/>
    <n v="4"/>
    <n v="0"/>
    <n v="1"/>
    <n v="2.5"/>
    <m/>
    <n v="3.7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m/>
    <n v="1.0714285714285714"/>
    <s v="MEDIUM LOW"/>
    <n v="4"/>
    <n v="12"/>
    <x v="0"/>
  </r>
  <r>
    <s v="Economic"/>
    <s v="Agriculture"/>
    <s v="Sea Level Rise"/>
    <n v="3"/>
    <m/>
    <x v="0"/>
    <x v="1"/>
    <n v="84"/>
    <n v="84"/>
    <n v="0"/>
    <n v="131.35"/>
    <n v="0"/>
    <n v="128.59447238555305"/>
    <n v="0"/>
    <x v="1"/>
    <m/>
    <n v="1260"/>
    <n v="0"/>
    <n v="189.90100000000001"/>
    <n v="0.95189999999999997"/>
    <n v="5"/>
    <m/>
    <n v="1"/>
    <n v="1"/>
    <x v="1"/>
    <n v="3"/>
    <n v="0.85"/>
    <n v="4"/>
    <n v="0"/>
    <n v="1"/>
    <n v="2.25"/>
    <m/>
    <n v="3.62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m/>
    <n v="1.0357142857142858"/>
    <s v="MEDIUM LOW"/>
    <n v="4"/>
    <n v="12"/>
    <x v="0"/>
  </r>
  <r>
    <s v="Economic"/>
    <s v="Agriculture"/>
    <s v="Sea Level Rise"/>
    <n v="3"/>
    <m/>
    <x v="0"/>
    <x v="2"/>
    <n v="131"/>
    <n v="131"/>
    <n v="0"/>
    <n v="176.54"/>
    <n v="0"/>
    <n v="209.22567002044042"/>
    <n v="0"/>
    <x v="2"/>
    <m/>
    <n v="1305"/>
    <n v="0"/>
    <n v="63.16"/>
    <n v="0.9355"/>
    <n v="5"/>
    <m/>
    <n v="1"/>
    <n v="1"/>
    <x v="0"/>
    <n v="4"/>
    <n v="0.7"/>
    <n v="4"/>
    <n v="0"/>
    <n v="1"/>
    <n v="2.5"/>
    <m/>
    <n v="3.7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m/>
    <n v="1.0714285714285714"/>
    <s v="MEDIUM LOW"/>
    <n v="4"/>
    <n v="12"/>
    <x v="0"/>
  </r>
  <r>
    <s v="Economic"/>
    <s v="Agriculture"/>
    <s v="Sea Level Rise"/>
    <n v="3"/>
    <m/>
    <x v="0"/>
    <x v="3"/>
    <n v="1"/>
    <n v="1"/>
    <n v="0"/>
    <n v="31.52"/>
    <n v="0"/>
    <n v="71.457665453787456"/>
    <n v="0"/>
    <x v="0"/>
    <n v="7.5"/>
    <n v="0"/>
    <n v="900"/>
    <n v="31.96"/>
    <n v="0.82669999999999999"/>
    <n v="5"/>
    <m/>
    <n v="1"/>
    <n v="1"/>
    <x v="0"/>
    <n v="4"/>
    <n v="0.8"/>
    <n v="4"/>
    <n v="0"/>
    <n v="1"/>
    <n v="2.5"/>
    <m/>
    <n v="3.7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m/>
    <n v="1.0714285714285714"/>
    <s v="MEDIUM LOW"/>
    <n v="4"/>
    <n v="12"/>
    <x v="0"/>
  </r>
  <r>
    <s v="Economic"/>
    <s v="Agriculture"/>
    <s v="Sea Level Rise"/>
    <n v="3"/>
    <m/>
    <x v="0"/>
    <x v="4"/>
    <n v="2"/>
    <n v="2"/>
    <n v="0"/>
    <n v="1.5"/>
    <n v="0"/>
    <n v="0"/>
    <n v="0"/>
    <x v="0"/>
    <n v="7.8"/>
    <n v="0"/>
    <n v="936"/>
    <n v="3.09"/>
    <n v="4.4999999999999997E-3"/>
    <n v="4"/>
    <m/>
    <n v="1"/>
    <n v="1"/>
    <x v="0"/>
    <n v="4"/>
    <n v="0.8"/>
    <n v="4"/>
    <n v="0"/>
    <n v="1"/>
    <n v="2.5"/>
    <m/>
    <n v="3.2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m/>
    <n v="0.9285714285714286"/>
    <s v="LOW"/>
    <n v="1"/>
    <n v="3"/>
    <x v="1"/>
  </r>
  <r>
    <s v="Economic"/>
    <s v="Agriculture"/>
    <s v="Sea Level Rise"/>
    <n v="3"/>
    <m/>
    <x v="0"/>
    <x v="5"/>
    <n v="0"/>
    <n v="0"/>
    <n v="0"/>
    <n v="2.91"/>
    <n v="0"/>
    <n v="8.01"/>
    <n v="0"/>
    <x v="0"/>
    <n v="8.1999999999999993"/>
    <n v="0"/>
    <n v="983.99999999999989"/>
    <n v="29.03"/>
    <n v="0.85870000000000002"/>
    <n v="5"/>
    <m/>
    <n v="1"/>
    <n v="1"/>
    <x v="0"/>
    <n v="4"/>
    <n v="0.65"/>
    <n v="3"/>
    <n v="0"/>
    <n v="1"/>
    <n v="2.25"/>
    <m/>
    <n v="3.62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m/>
    <n v="1.0357142857142858"/>
    <s v="MEDIUM LOW"/>
    <n v="4"/>
    <n v="12"/>
    <x v="0"/>
  </r>
  <r>
    <s v="Economic"/>
    <s v="Agriculture"/>
    <s v="Sea Level Rise"/>
    <n v="3"/>
    <m/>
    <x v="0"/>
    <x v="6"/>
    <n v="2"/>
    <n v="2"/>
    <n v="0"/>
    <n v="18.32"/>
    <n v="0"/>
    <n v="4.01"/>
    <n v="0"/>
    <x v="0"/>
    <n v="8.1999999999999993"/>
    <n v="0"/>
    <n v="983.99999999999989"/>
    <n v="4.78"/>
    <n v="0.68969999999999998"/>
    <n v="5"/>
    <m/>
    <n v="1"/>
    <n v="1"/>
    <x v="0"/>
    <n v="4"/>
    <n v="0.78"/>
    <n v="4"/>
    <n v="0"/>
    <n v="1"/>
    <n v="2.5"/>
    <m/>
    <n v="3.7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m/>
    <n v="1.0714285714285714"/>
    <s v="MEDIUM LOW"/>
    <n v="4"/>
    <n v="12"/>
    <x v="0"/>
  </r>
  <r>
    <s v="Economic"/>
    <s v="Agriculture"/>
    <s v="Sea Level Rise"/>
    <n v="3"/>
    <m/>
    <x v="0"/>
    <x v="7"/>
    <n v="5"/>
    <n v="5"/>
    <n v="0"/>
    <n v="9.43"/>
    <n v="0"/>
    <n v="0"/>
    <n v="0"/>
    <x v="0"/>
    <n v="7.4"/>
    <n v="0"/>
    <n v="888"/>
    <n v="6.24"/>
    <n v="1.9400000000000001E-2"/>
    <n v="4"/>
    <m/>
    <n v="1"/>
    <n v="1"/>
    <x v="0"/>
    <n v="4"/>
    <n v="0.65"/>
    <n v="3"/>
    <n v="0"/>
    <n v="1"/>
    <n v="2.25"/>
    <m/>
    <n v="3.12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m/>
    <n v="0.8928571428571429"/>
    <s v="LOW"/>
    <n v="1"/>
    <n v="3"/>
    <x v="1"/>
  </r>
  <r>
    <s v="Economic"/>
    <s v="Agriculture"/>
    <s v="Sea Level Rise"/>
    <n v="3"/>
    <m/>
    <x v="1"/>
    <x v="8"/>
    <n v="78"/>
    <n v="78"/>
    <n v="0"/>
    <n v="3.75"/>
    <n v="0"/>
    <n v="0"/>
    <n v="0"/>
    <x v="0"/>
    <n v="8.11"/>
    <n v="0"/>
    <n v="973.19999999999993"/>
    <n v="40.76"/>
    <n v="0.70040000000000002"/>
    <n v="5"/>
    <m/>
    <n v="1"/>
    <n v="1"/>
    <x v="0"/>
    <n v="4"/>
    <n v="0.6"/>
    <n v="3"/>
    <n v="0"/>
    <n v="1"/>
    <n v="2.25"/>
    <m/>
    <n v="3.62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m/>
    <n v="1.0357142857142858"/>
    <s v="MEDIUM LOW"/>
    <n v="4"/>
    <n v="12"/>
    <x v="0"/>
  </r>
  <r>
    <s v="Economic"/>
    <s v="Agriculture"/>
    <s v="Sea Level Rise"/>
    <n v="3"/>
    <m/>
    <x v="0"/>
    <x v="9"/>
    <n v="35"/>
    <n v="35"/>
    <n v="0"/>
    <n v="75.69"/>
    <n v="0"/>
    <n v="10.029999999999999"/>
    <n v="0"/>
    <x v="0"/>
    <n v="7.9"/>
    <n v="0"/>
    <n v="948"/>
    <n v="0.56999999999999995"/>
    <n v="0.13420000000000001"/>
    <n v="5"/>
    <m/>
    <n v="1"/>
    <n v="1"/>
    <x v="0"/>
    <n v="4"/>
    <n v="0.75"/>
    <n v="4"/>
    <n v="0"/>
    <n v="1"/>
    <n v="2.5"/>
    <m/>
    <n v="3.7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m/>
    <n v="1.0714285714285714"/>
    <s v="MEDIUM LOW"/>
    <n v="2"/>
    <n v="6"/>
    <x v="2"/>
  </r>
  <r>
    <s v="Economic"/>
    <s v="Agriculture"/>
    <s v="Sea Level Rise"/>
    <n v="3"/>
    <m/>
    <x v="0"/>
    <x v="10"/>
    <n v="58"/>
    <n v="58"/>
    <n v="0"/>
    <n v="61.06"/>
    <n v="0"/>
    <n v="57.23"/>
    <n v="0"/>
    <x v="0"/>
    <n v="7.9"/>
    <n v="0"/>
    <n v="948"/>
    <n v="11.14"/>
    <n v="0.98370000000000002"/>
    <n v="5"/>
    <m/>
    <n v="1"/>
    <n v="1"/>
    <x v="0"/>
    <n v="4"/>
    <n v="0.74"/>
    <n v="3"/>
    <n v="0"/>
    <n v="1"/>
    <n v="2.25"/>
    <m/>
    <n v="3.62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m/>
    <n v="1.0357142857142858"/>
    <s v="MEDIUM LOW"/>
    <n v="4"/>
    <n v="12"/>
    <x v="0"/>
  </r>
  <r>
    <s v="Economic"/>
    <s v="Agriculture"/>
    <s v="Sea Level Rise"/>
    <n v="3"/>
    <m/>
    <x v="2"/>
    <x v="11"/>
    <n v="588"/>
    <n v="588"/>
    <n v="0"/>
    <n v="152.04"/>
    <n v="0"/>
    <n v="172.88"/>
    <n v="0"/>
    <x v="3"/>
    <m/>
    <n v="1350"/>
    <n v="0"/>
    <n v="208.5"/>
    <n v="0.92920000000000003"/>
    <n v="5"/>
    <m/>
    <n v="0.85"/>
    <n v="4"/>
    <x v="0"/>
    <n v="4"/>
    <n v="0.9"/>
    <n v="5"/>
    <n v="0"/>
    <n v="1"/>
    <n v="3.5"/>
    <m/>
    <n v="4.25"/>
    <x v="1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m/>
    <n v="1.2142857142857142"/>
    <s v="MEDIUM LOW"/>
    <n v="4"/>
    <n v="12"/>
    <x v="0"/>
  </r>
  <r>
    <s v="Economic"/>
    <s v="Agriculture"/>
    <s v="Sea Level Rise"/>
    <n v="3"/>
    <m/>
    <x v="2"/>
    <x v="12"/>
    <n v="524"/>
    <n v="524"/>
    <n v="0"/>
    <n v="81.93"/>
    <n v="0"/>
    <n v="134.1"/>
    <n v="1"/>
    <x v="4"/>
    <m/>
    <n v="1365"/>
    <n v="0"/>
    <n v="418.48"/>
    <n v="0.97399999999999998"/>
    <n v="5"/>
    <m/>
    <n v="0.64"/>
    <n v="3"/>
    <x v="2"/>
    <n v="4"/>
    <n v="0.9"/>
    <n v="5"/>
    <n v="0"/>
    <n v="1"/>
    <n v="3.25"/>
    <m/>
    <n v="4.125"/>
    <x v="1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_x000a__x000a_Community Fish Landing Center"/>
    <n v="4"/>
    <n v="3.5"/>
    <m/>
    <n v="1.1785714285714286"/>
    <s v="MEDIUM LOW"/>
    <n v="4"/>
    <n v="12"/>
    <x v="0"/>
  </r>
  <r>
    <s v="Economic"/>
    <s v="Agriculture"/>
    <s v="Sea Level Rise"/>
    <n v="3"/>
    <m/>
    <x v="0"/>
    <x v="13"/>
    <n v="55"/>
    <n v="55"/>
    <n v="0"/>
    <n v="65.040000000000006"/>
    <n v="0"/>
    <n v="155.38999999999999"/>
    <n v="0"/>
    <x v="0"/>
    <n v="7.6"/>
    <n v="0"/>
    <n v="912"/>
    <n v="49.78"/>
    <n v="0.95020000000000004"/>
    <n v="5"/>
    <m/>
    <n v="1"/>
    <n v="1"/>
    <x v="3"/>
    <n v="5"/>
    <n v="0.8"/>
    <n v="4"/>
    <n v="0"/>
    <n v="1"/>
    <n v="2.75"/>
    <m/>
    <n v="3.87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m/>
    <n v="1.1071428571428572"/>
    <s v="MEDIUM LOW"/>
    <n v="4"/>
    <n v="12"/>
    <x v="0"/>
  </r>
  <r>
    <s v="Economic"/>
    <s v="Agriculture"/>
    <s v="Sea Level Rise"/>
    <n v="3"/>
    <m/>
    <x v="0"/>
    <x v="14"/>
    <n v="26"/>
    <n v="26"/>
    <n v="0"/>
    <n v="84.65"/>
    <n v="0"/>
    <n v="121.75"/>
    <n v="0"/>
    <x v="5"/>
    <m/>
    <n v="1198.5"/>
    <n v="0"/>
    <n v="47.27"/>
    <n v="0.96579999999999999"/>
    <n v="5"/>
    <m/>
    <n v="1"/>
    <n v="1"/>
    <x v="4"/>
    <m/>
    <n v="0.75"/>
    <n v="4"/>
    <n v="0"/>
    <n v="1"/>
    <n v="1.5"/>
    <m/>
    <n v="3.2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_x000a__x000a_Aqua-Based Food Processing Facility"/>
    <n v="4"/>
    <n v="3.5"/>
    <m/>
    <n v="0.9285714285714286"/>
    <s v="LOW"/>
    <n v="3"/>
    <n v="9"/>
    <x v="3"/>
  </r>
  <r>
    <s v="Economic"/>
    <s v="Agriculture"/>
    <s v="Sea Level Rise"/>
    <n v="3"/>
    <m/>
    <x v="0"/>
    <x v="15"/>
    <n v="26"/>
    <n v="26"/>
    <n v="0"/>
    <n v="217.11"/>
    <n v="0"/>
    <n v="350.35"/>
    <n v="0"/>
    <x v="6"/>
    <m/>
    <n v="1200"/>
    <n v="0"/>
    <n v="147.88999999999999"/>
    <n v="0.96940000000000004"/>
    <n v="5"/>
    <m/>
    <n v="1"/>
    <n v="1"/>
    <x v="5"/>
    <n v="5"/>
    <n v="0.7"/>
    <n v="3"/>
    <n v="0"/>
    <n v="1"/>
    <n v="2.5"/>
    <m/>
    <n v="3.7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m/>
    <n v="1.0714285714285714"/>
    <s v="MEDIUM LOW"/>
    <n v="4"/>
    <n v="12"/>
    <x v="0"/>
  </r>
  <r>
    <s v="Economic"/>
    <s v="Agriculture"/>
    <s v="Sea Level Rise"/>
    <n v="3"/>
    <m/>
    <x v="0"/>
    <x v="16"/>
    <n v="4"/>
    <n v="4"/>
    <n v="0"/>
    <n v="1.37"/>
    <n v="0"/>
    <n v="4.9000000000000004"/>
    <n v="0"/>
    <x v="0"/>
    <n v="7.6"/>
    <n v="0"/>
    <n v="912"/>
    <n v="26.41"/>
    <n v="0.88029999999999997"/>
    <n v="5"/>
    <m/>
    <n v="1"/>
    <n v="1"/>
    <x v="3"/>
    <n v="5"/>
    <n v="0.7"/>
    <n v="3"/>
    <n v="0"/>
    <n v="1"/>
    <n v="2.5"/>
    <m/>
    <n v="3.7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m/>
    <n v="1.0714285714285714"/>
    <s v="MEDIUM LOW"/>
    <n v="4"/>
    <n v="12"/>
    <x v="0"/>
  </r>
  <r>
    <s v="Economic"/>
    <s v="Agriculture"/>
    <s v="Sea Level Rise"/>
    <n v="3"/>
    <m/>
    <x v="1"/>
    <x v="17"/>
    <n v="22"/>
    <n v="22"/>
    <n v="0"/>
    <n v="5.25"/>
    <n v="0"/>
    <n v="0"/>
    <n v="0"/>
    <x v="0"/>
    <n v="7.8"/>
    <n v="0"/>
    <n v="936"/>
    <n v="45.38"/>
    <n v="0.27660000000000001"/>
    <n v="3"/>
    <m/>
    <n v="1"/>
    <n v="1"/>
    <x v="3"/>
    <n v="5"/>
    <n v="0.6"/>
    <n v="3"/>
    <n v="0"/>
    <n v="1"/>
    <n v="2.5"/>
    <m/>
    <n v="2.75"/>
    <x v="2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m/>
    <n v="0.7857142857142857"/>
    <s v="LOW"/>
    <n v="3"/>
    <n v="9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F11" firstHeaderRow="0" firstDataRow="1" firstDataCol="1"/>
  <pivotFields count="51">
    <pivotField showAll="0"/>
    <pivotField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dataField="1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8">
        <item x="5"/>
        <item x="6"/>
        <item x="1"/>
        <item x="2"/>
        <item x="3"/>
        <item x="4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7">
        <item x="1"/>
        <item x="2"/>
        <item x="0"/>
        <item x="5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dataField="1" showAll="0"/>
    <pivotField showAll="0"/>
  </pivotFields>
  <rowFields count="2">
    <field x="5"/>
    <field x="33"/>
  </rowFields>
  <rowItems count="8">
    <i>
      <x/>
    </i>
    <i r="1">
      <x/>
    </i>
    <i>
      <x v="1"/>
    </i>
    <i r="1">
      <x v="2"/>
    </i>
    <i>
      <x v="2"/>
    </i>
    <i r="1">
      <x v="1"/>
    </i>
    <i r="1"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Count of Barangay" fld="6" subtotal="count" baseField="5" baseItem="0"/>
    <dataField name="Average of S_Degree of Impact" fld="32" subtotal="average" baseField="5" baseItem="0"/>
    <dataField name="Sum of A_Ave. Adaptive Capacity" fld="44" baseField="5" baseItem="0"/>
    <dataField name="Average of Vulnerability Score" fld="46" subtotal="average" baseField="5" baseItem="0"/>
    <dataField name="Average of Risk Score" fld="49" subtotal="average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7"/>
  <sheetViews>
    <sheetView topLeftCell="AN22" workbookViewId="0">
      <selection activeCell="AX6" sqref="AX6"/>
    </sheetView>
  </sheetViews>
  <sheetFormatPr defaultColWidth="9.140625" defaultRowHeight="14.25"/>
  <cols>
    <col min="1" max="2" width="9.5703125" style="2" customWidth="1"/>
    <col min="3" max="3" width="11.140625" style="2" customWidth="1"/>
    <col min="4" max="4" width="13.140625" style="2" customWidth="1"/>
    <col min="5" max="5" width="10.5703125" style="2" customWidth="1"/>
    <col min="6" max="6" width="25.42578125" style="2" customWidth="1"/>
    <col min="7" max="8" width="12.7109375" style="2" customWidth="1"/>
    <col min="9" max="9" width="12.5703125" style="2" customWidth="1"/>
    <col min="10" max="10" width="16" style="2" customWidth="1"/>
    <col min="11" max="11" width="11.140625" style="2" customWidth="1"/>
    <col min="12" max="12" width="12.7109375" style="2" customWidth="1"/>
    <col min="13" max="13" width="12.42578125" style="2" customWidth="1"/>
    <col min="14" max="14" width="11.7109375" style="2" customWidth="1"/>
    <col min="15" max="15" width="10.28515625" style="2" customWidth="1"/>
    <col min="16" max="16" width="15.85546875" style="3" customWidth="1"/>
    <col min="17" max="19" width="14.140625" style="3" customWidth="1"/>
    <col min="20" max="20" width="12.7109375" style="2" customWidth="1"/>
    <col min="21" max="21" width="20.7109375" style="2" customWidth="1"/>
    <col min="22" max="30" width="12.7109375" style="2" customWidth="1"/>
    <col min="31" max="31" width="20.7109375" style="2" customWidth="1"/>
    <col min="32" max="32" width="12.7109375" style="2" customWidth="1"/>
    <col min="33" max="33" width="17.42578125" style="2" customWidth="1"/>
    <col min="34" max="34" width="19.7109375" style="2" customWidth="1"/>
    <col min="35" max="35" width="12.7109375" style="2" customWidth="1"/>
    <col min="36" max="36" width="27" style="2" customWidth="1"/>
    <col min="37" max="37" width="12.7109375" style="2" customWidth="1"/>
    <col min="38" max="38" width="23.7109375" style="2" customWidth="1"/>
    <col min="39" max="39" width="12.7109375" style="2" customWidth="1"/>
    <col min="40" max="40" width="23.140625" style="2" customWidth="1"/>
    <col min="41" max="41" width="12.7109375" style="2" customWidth="1"/>
    <col min="42" max="42" width="30" style="2" customWidth="1"/>
    <col min="43" max="43" width="10.7109375" style="2" customWidth="1"/>
    <col min="44" max="44" width="12.7109375" style="2" customWidth="1"/>
    <col min="45" max="45" width="20.7109375" style="2" customWidth="1"/>
    <col min="46" max="46" width="12.7109375" style="2" customWidth="1"/>
    <col min="47" max="47" width="15.7109375" style="2" customWidth="1"/>
    <col min="48" max="49" width="12.7109375" style="2" customWidth="1"/>
    <col min="50" max="50" width="18.28515625" style="2" customWidth="1"/>
    <col min="51" max="16384" width="9.140625" style="2"/>
  </cols>
  <sheetData>
    <row r="1" spans="1:50" ht="15">
      <c r="A1" s="1" t="s">
        <v>0</v>
      </c>
    </row>
    <row r="2" spans="1:50" ht="15.75" thickBot="1"/>
    <row r="3" spans="1:50" ht="18">
      <c r="A3" s="164" t="s">
        <v>1</v>
      </c>
      <c r="B3" s="166" t="s">
        <v>2</v>
      </c>
      <c r="C3" s="166"/>
      <c r="D3" s="166"/>
      <c r="E3" s="167" t="s">
        <v>3</v>
      </c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8" t="s">
        <v>4</v>
      </c>
      <c r="V3" s="170" t="s">
        <v>5</v>
      </c>
      <c r="W3" s="170"/>
      <c r="X3" s="170"/>
      <c r="Y3" s="170"/>
      <c r="Z3" s="170"/>
      <c r="AA3" s="170"/>
      <c r="AB3" s="170"/>
      <c r="AC3" s="170"/>
      <c r="AD3" s="170"/>
      <c r="AE3" s="171" t="s">
        <v>6</v>
      </c>
      <c r="AF3" s="160" t="s">
        <v>7</v>
      </c>
      <c r="AG3" s="160"/>
      <c r="AH3" s="162" t="s">
        <v>8</v>
      </c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3" t="s">
        <v>9</v>
      </c>
      <c r="AT3" s="150" t="s">
        <v>10</v>
      </c>
      <c r="AU3" s="150" t="s">
        <v>11</v>
      </c>
      <c r="AV3" s="150" t="s">
        <v>12</v>
      </c>
      <c r="AW3" s="150" t="s">
        <v>13</v>
      </c>
      <c r="AX3" s="152" t="s">
        <v>14</v>
      </c>
    </row>
    <row r="4" spans="1:50" ht="51">
      <c r="A4" s="165"/>
      <c r="B4" s="4" t="s">
        <v>15</v>
      </c>
      <c r="C4" s="4" t="s">
        <v>16</v>
      </c>
      <c r="D4" s="4" t="s">
        <v>17</v>
      </c>
      <c r="E4" s="5" t="s">
        <v>18</v>
      </c>
      <c r="F4" s="5" t="s">
        <v>19</v>
      </c>
      <c r="G4" s="6" t="s">
        <v>20</v>
      </c>
      <c r="H4" s="5" t="s">
        <v>21</v>
      </c>
      <c r="I4" s="5" t="s">
        <v>22</v>
      </c>
      <c r="J4" s="6" t="s">
        <v>23</v>
      </c>
      <c r="K4" s="5" t="s">
        <v>24</v>
      </c>
      <c r="L4" s="5" t="s">
        <v>25</v>
      </c>
      <c r="M4" s="5" t="s">
        <v>26</v>
      </c>
      <c r="N4" s="154" t="s">
        <v>27</v>
      </c>
      <c r="O4" s="155"/>
      <c r="P4" s="156" t="s">
        <v>28</v>
      </c>
      <c r="Q4" s="157"/>
      <c r="R4" s="7" t="s">
        <v>29</v>
      </c>
      <c r="S4" s="7" t="s">
        <v>30</v>
      </c>
      <c r="T4" s="5" t="s">
        <v>31</v>
      </c>
      <c r="U4" s="169"/>
      <c r="V4" s="158" t="s">
        <v>32</v>
      </c>
      <c r="W4" s="158"/>
      <c r="X4" s="158" t="s">
        <v>33</v>
      </c>
      <c r="Y4" s="158"/>
      <c r="Z4" s="158" t="s">
        <v>34</v>
      </c>
      <c r="AA4" s="158"/>
      <c r="AB4" s="158" t="s">
        <v>35</v>
      </c>
      <c r="AC4" s="158"/>
      <c r="AD4" s="8" t="s">
        <v>36</v>
      </c>
      <c r="AE4" s="158"/>
      <c r="AF4" s="161"/>
      <c r="AG4" s="161"/>
      <c r="AH4" s="159" t="s">
        <v>37</v>
      </c>
      <c r="AI4" s="159"/>
      <c r="AJ4" s="159" t="s">
        <v>38</v>
      </c>
      <c r="AK4" s="159"/>
      <c r="AL4" s="159" t="s">
        <v>39</v>
      </c>
      <c r="AM4" s="159"/>
      <c r="AN4" s="159" t="s">
        <v>40</v>
      </c>
      <c r="AO4" s="159"/>
      <c r="AP4" s="159" t="s">
        <v>41</v>
      </c>
      <c r="AQ4" s="159"/>
      <c r="AR4" s="9" t="s">
        <v>42</v>
      </c>
      <c r="AS4" s="159"/>
      <c r="AT4" s="151"/>
      <c r="AU4" s="151"/>
      <c r="AV4" s="151"/>
      <c r="AW4" s="151"/>
      <c r="AX4" s="153"/>
    </row>
    <row r="5" spans="1:50" ht="89.45" customHeight="1" thickBot="1">
      <c r="A5" s="10"/>
      <c r="B5" s="10"/>
      <c r="C5" s="10" t="s">
        <v>43</v>
      </c>
      <c r="D5" s="10" t="s">
        <v>44</v>
      </c>
      <c r="E5" s="10"/>
      <c r="F5" s="10"/>
      <c r="G5" s="10"/>
      <c r="H5" s="10"/>
      <c r="I5" s="10"/>
      <c r="J5" s="10"/>
      <c r="K5" s="10"/>
      <c r="L5" s="11"/>
      <c r="M5" s="11"/>
      <c r="N5" s="12" t="s">
        <v>45</v>
      </c>
      <c r="O5" s="12" t="s">
        <v>46</v>
      </c>
      <c r="P5" s="13" t="s">
        <v>47</v>
      </c>
      <c r="Q5" s="13" t="s">
        <v>46</v>
      </c>
      <c r="R5" s="14"/>
      <c r="S5" s="14"/>
      <c r="T5" s="11"/>
      <c r="U5" s="11"/>
      <c r="V5" s="11" t="s">
        <v>48</v>
      </c>
      <c r="W5" s="11" t="s">
        <v>49</v>
      </c>
      <c r="X5" s="11" t="s">
        <v>48</v>
      </c>
      <c r="Y5" s="11" t="s">
        <v>49</v>
      </c>
      <c r="Z5" s="11" t="s">
        <v>48</v>
      </c>
      <c r="AA5" s="11" t="s">
        <v>49</v>
      </c>
      <c r="AB5" s="11" t="s">
        <v>48</v>
      </c>
      <c r="AC5" s="11" t="s">
        <v>49</v>
      </c>
      <c r="AD5" s="11" t="s">
        <v>50</v>
      </c>
      <c r="AE5" s="11"/>
      <c r="AF5" s="11" t="s">
        <v>51</v>
      </c>
      <c r="AG5" s="11" t="s">
        <v>52</v>
      </c>
      <c r="AH5" s="14" t="s">
        <v>53</v>
      </c>
      <c r="AI5" s="11" t="s">
        <v>54</v>
      </c>
      <c r="AJ5" s="14" t="s">
        <v>53</v>
      </c>
      <c r="AK5" s="11" t="s">
        <v>54</v>
      </c>
      <c r="AL5" s="14" t="s">
        <v>53</v>
      </c>
      <c r="AM5" s="11" t="s">
        <v>55</v>
      </c>
      <c r="AN5" s="14" t="s">
        <v>53</v>
      </c>
      <c r="AO5" s="11" t="s">
        <v>54</v>
      </c>
      <c r="AP5" s="11" t="s">
        <v>53</v>
      </c>
      <c r="AQ5" s="11" t="s">
        <v>56</v>
      </c>
      <c r="AR5" s="11" t="s">
        <v>57</v>
      </c>
      <c r="AS5" s="11"/>
      <c r="AT5" s="11" t="s">
        <v>90</v>
      </c>
      <c r="AU5" s="11"/>
      <c r="AV5" s="11" t="s">
        <v>58</v>
      </c>
      <c r="AW5" s="11" t="s">
        <v>59</v>
      </c>
      <c r="AX5" s="15" t="s">
        <v>60</v>
      </c>
    </row>
    <row r="6" spans="1:50" ht="114">
      <c r="A6" s="16"/>
      <c r="B6" s="17" t="s">
        <v>61</v>
      </c>
      <c r="C6" s="18">
        <v>3</v>
      </c>
      <c r="D6" s="19"/>
      <c r="E6" s="16" t="s">
        <v>62</v>
      </c>
      <c r="F6" s="20" t="s">
        <v>63</v>
      </c>
      <c r="G6" s="19">
        <v>56</v>
      </c>
      <c r="H6" s="19">
        <v>56</v>
      </c>
      <c r="I6" s="19">
        <v>0</v>
      </c>
      <c r="J6" s="21">
        <v>8.14</v>
      </c>
      <c r="K6" s="22">
        <v>0</v>
      </c>
      <c r="L6" s="19">
        <v>58.705255296192433</v>
      </c>
      <c r="M6" s="19">
        <v>0</v>
      </c>
      <c r="N6" s="23"/>
      <c r="O6" s="23">
        <v>7.7</v>
      </c>
      <c r="P6" s="24">
        <f>N6*150</f>
        <v>0</v>
      </c>
      <c r="Q6" s="24">
        <f>O6*120</f>
        <v>924</v>
      </c>
      <c r="R6" s="25">
        <v>7.3054600000000001</v>
      </c>
      <c r="S6" s="26">
        <v>0.96830000000000005</v>
      </c>
      <c r="T6" s="19">
        <v>5</v>
      </c>
      <c r="U6" s="19"/>
      <c r="V6" s="27">
        <v>1</v>
      </c>
      <c r="W6" s="19">
        <v>1</v>
      </c>
      <c r="X6" s="28">
        <v>0.45</v>
      </c>
      <c r="Y6" s="19">
        <v>4</v>
      </c>
      <c r="Z6" s="28">
        <v>0.75</v>
      </c>
      <c r="AA6" s="19">
        <v>4</v>
      </c>
      <c r="AB6" s="28">
        <v>0</v>
      </c>
      <c r="AC6" s="19">
        <v>1</v>
      </c>
      <c r="AD6" s="19">
        <f>(W6+Y6+AA6+AC6)/4</f>
        <v>2.5</v>
      </c>
      <c r="AE6" s="19"/>
      <c r="AF6" s="29">
        <f>(T6+AD6)/2</f>
        <v>3.75</v>
      </c>
      <c r="AG6" s="19" t="str">
        <f>IF(AF6&lt;=1,"LOW", IF(AF6&lt;=2,"MEDIUM LOW", IF(AF6&lt;=3,"MEDIUM", IF(AF6&lt;=4,"MEDIUM HIGH", "HIGH"))))</f>
        <v>MEDIUM HIGH</v>
      </c>
      <c r="AH6" s="30" t="s">
        <v>64</v>
      </c>
      <c r="AI6" s="19">
        <v>3</v>
      </c>
      <c r="AJ6" s="30" t="s">
        <v>65</v>
      </c>
      <c r="AK6" s="19">
        <v>3</v>
      </c>
      <c r="AL6" s="19" t="s">
        <v>66</v>
      </c>
      <c r="AM6" s="19">
        <v>4</v>
      </c>
      <c r="AN6" s="30" t="s">
        <v>67</v>
      </c>
      <c r="AO6" s="19">
        <v>4</v>
      </c>
      <c r="AP6" s="30" t="s">
        <v>68</v>
      </c>
      <c r="AQ6" s="19">
        <v>3</v>
      </c>
      <c r="AR6" s="19">
        <f>(SUM(AI6,AK6,AM6,AO6))/4</f>
        <v>3.5</v>
      </c>
      <c r="AS6" s="19"/>
      <c r="AT6" s="31">
        <f>AF6/AR6</f>
        <v>1.0714285714285714</v>
      </c>
      <c r="AU6" s="32" t="str">
        <f>IF(AT6&lt;=1,"LOW", IF(AT6&lt;=2,"MEDIUM LOW", IF(AT6&lt;=3,"MEDIUM", IF(AT6&lt;=4,"MEDIUM HIGH", "HIGH"))))</f>
        <v>MEDIUM LOW</v>
      </c>
      <c r="AV6" s="19">
        <v>4</v>
      </c>
      <c r="AW6" s="19">
        <f>AV6*C6</f>
        <v>12</v>
      </c>
      <c r="AX6" s="19" t="str">
        <f>IF(AW6&lt;=3,"LOW RISK", IF(AW6&lt;=6,"MODERATE RISK", IF(AW6&lt;=9,"HIGH RISK","VERY HIGH RISK")))</f>
        <v>VERY HIGH RISK</v>
      </c>
    </row>
    <row r="7" spans="1:50" ht="120">
      <c r="A7" s="33"/>
      <c r="B7" s="17" t="s">
        <v>61</v>
      </c>
      <c r="C7" s="18">
        <v>3</v>
      </c>
      <c r="D7" s="34"/>
      <c r="E7" s="16" t="s">
        <v>62</v>
      </c>
      <c r="F7" s="21" t="s">
        <v>69</v>
      </c>
      <c r="G7" s="34">
        <v>84</v>
      </c>
      <c r="H7" s="34">
        <v>84</v>
      </c>
      <c r="I7" s="19">
        <v>0</v>
      </c>
      <c r="J7" s="21">
        <v>131.35</v>
      </c>
      <c r="K7" s="22">
        <v>0</v>
      </c>
      <c r="L7" s="35">
        <v>128.59447238555305</v>
      </c>
      <c r="M7" s="19">
        <v>0</v>
      </c>
      <c r="N7" s="36">
        <v>8.4</v>
      </c>
      <c r="O7" s="36"/>
      <c r="P7" s="24">
        <f t="shared" ref="P7:P23" si="0">N7*150</f>
        <v>1260</v>
      </c>
      <c r="Q7" s="24">
        <f t="shared" ref="Q7:Q23" si="1">O7*120</f>
        <v>0</v>
      </c>
      <c r="R7" s="25">
        <v>189.90100000000001</v>
      </c>
      <c r="S7" s="26">
        <v>0.95189999999999997</v>
      </c>
      <c r="T7" s="34">
        <v>5</v>
      </c>
      <c r="U7" s="34"/>
      <c r="V7" s="27">
        <v>1</v>
      </c>
      <c r="W7" s="19">
        <v>1</v>
      </c>
      <c r="X7" s="37">
        <v>0.3</v>
      </c>
      <c r="Y7" s="34">
        <v>3</v>
      </c>
      <c r="Z7" s="37">
        <v>0.85</v>
      </c>
      <c r="AA7" s="34">
        <v>4</v>
      </c>
      <c r="AB7" s="28">
        <v>0</v>
      </c>
      <c r="AC7" s="19">
        <v>1</v>
      </c>
      <c r="AD7" s="19">
        <f t="shared" ref="AD7:AD23" si="2">(W7+Y7+AA7+AC7)/4</f>
        <v>2.25</v>
      </c>
      <c r="AE7" s="38"/>
      <c r="AF7" s="29">
        <f t="shared" ref="AF7:AF23" si="3">(T7+AD7)/2</f>
        <v>3.625</v>
      </c>
      <c r="AG7" s="19" t="str">
        <f t="shared" ref="AG7:AG23" si="4">IF(AF7&lt;=1,"LOW", IF(AF7&lt;=2,"MEDIUM LOW", IF(AF7&lt;=3,"MEDIUM", IF(AF7&lt;=4,"MEDIUM HIGH", "HIGH"))))</f>
        <v>MEDIUM HIGH</v>
      </c>
      <c r="AH7" s="30" t="s">
        <v>64</v>
      </c>
      <c r="AI7" s="19">
        <v>3</v>
      </c>
      <c r="AJ7" s="30" t="s">
        <v>65</v>
      </c>
      <c r="AK7" s="19">
        <v>3</v>
      </c>
      <c r="AL7" s="19" t="s">
        <v>66</v>
      </c>
      <c r="AM7" s="19">
        <v>4</v>
      </c>
      <c r="AN7" s="30" t="s">
        <v>67</v>
      </c>
      <c r="AO7" s="19">
        <v>4</v>
      </c>
      <c r="AP7" s="30" t="s">
        <v>68</v>
      </c>
      <c r="AQ7" s="19">
        <v>3</v>
      </c>
      <c r="AR7" s="19">
        <f t="shared" ref="AR7:AR23" si="5">(SUM(AI7,AK7,AM7,AO7))/4</f>
        <v>3.5</v>
      </c>
      <c r="AS7" s="34"/>
      <c r="AT7" s="31">
        <f t="shared" ref="AT7:AT23" si="6">AF7/AR7</f>
        <v>1.0357142857142858</v>
      </c>
      <c r="AU7" s="32" t="str">
        <f t="shared" ref="AU7:AU23" si="7">IF(AT7&lt;=1,"LOW", IF(AT7&lt;=2,"MEDIUM LOW", IF(AT7&lt;=3,"MEDIUM", IF(AT7&lt;=4,"MEDIUM HIGH", "HIGH"))))</f>
        <v>MEDIUM LOW</v>
      </c>
      <c r="AV7" s="34">
        <v>4</v>
      </c>
      <c r="AW7" s="19">
        <f t="shared" ref="AW7:AW23" si="8">AV7*C7</f>
        <v>12</v>
      </c>
      <c r="AX7" s="19" t="str">
        <f t="shared" ref="AX7:AX18" si="9">IF(AW7&lt;=3,"LOW RISK", IF(AW7&lt;=6,"MODERATE RISK", IF(AW7&lt;=9,"HIGH RISK","VERY HIGH RISK")))</f>
        <v>VERY HIGH RISK</v>
      </c>
    </row>
    <row r="8" spans="1:50" ht="120">
      <c r="A8" s="33"/>
      <c r="B8" s="17" t="s">
        <v>61</v>
      </c>
      <c r="C8" s="18">
        <v>3</v>
      </c>
      <c r="D8" s="34"/>
      <c r="E8" s="16" t="s">
        <v>62</v>
      </c>
      <c r="F8" s="21" t="s">
        <v>70</v>
      </c>
      <c r="G8" s="34">
        <v>131</v>
      </c>
      <c r="H8" s="34">
        <v>131</v>
      </c>
      <c r="I8" s="19">
        <v>0</v>
      </c>
      <c r="J8" s="21">
        <v>176.54</v>
      </c>
      <c r="K8" s="22">
        <v>0</v>
      </c>
      <c r="L8" s="34">
        <v>209.22567002044042</v>
      </c>
      <c r="M8" s="19">
        <v>0</v>
      </c>
      <c r="N8" s="36">
        <v>8.6999999999999993</v>
      </c>
      <c r="O8" s="36"/>
      <c r="P8" s="24">
        <f t="shared" si="0"/>
        <v>1305</v>
      </c>
      <c r="Q8" s="24">
        <f t="shared" si="1"/>
        <v>0</v>
      </c>
      <c r="R8" s="25">
        <v>63.16</v>
      </c>
      <c r="S8" s="26">
        <v>0.9355</v>
      </c>
      <c r="T8" s="34">
        <v>5</v>
      </c>
      <c r="U8" s="34"/>
      <c r="V8" s="27">
        <v>1</v>
      </c>
      <c r="W8" s="19">
        <v>1</v>
      </c>
      <c r="X8" s="37">
        <v>0.45</v>
      </c>
      <c r="Y8" s="34">
        <v>4</v>
      </c>
      <c r="Z8" s="37">
        <v>0.7</v>
      </c>
      <c r="AA8" s="34">
        <v>4</v>
      </c>
      <c r="AB8" s="28">
        <v>0</v>
      </c>
      <c r="AC8" s="19">
        <v>1</v>
      </c>
      <c r="AD8" s="19">
        <f t="shared" si="2"/>
        <v>2.5</v>
      </c>
      <c r="AE8" s="38"/>
      <c r="AF8" s="29">
        <f t="shared" si="3"/>
        <v>3.75</v>
      </c>
      <c r="AG8" s="19" t="str">
        <f t="shared" si="4"/>
        <v>MEDIUM HIGH</v>
      </c>
      <c r="AH8" s="30" t="s">
        <v>64</v>
      </c>
      <c r="AI8" s="19">
        <v>3</v>
      </c>
      <c r="AJ8" s="30" t="s">
        <v>65</v>
      </c>
      <c r="AK8" s="19">
        <v>3</v>
      </c>
      <c r="AL8" s="19" t="s">
        <v>66</v>
      </c>
      <c r="AM8" s="19">
        <v>4</v>
      </c>
      <c r="AN8" s="30" t="s">
        <v>67</v>
      </c>
      <c r="AO8" s="19">
        <v>4</v>
      </c>
      <c r="AP8" s="30" t="s">
        <v>68</v>
      </c>
      <c r="AQ8" s="19">
        <v>3</v>
      </c>
      <c r="AR8" s="19">
        <f t="shared" si="5"/>
        <v>3.5</v>
      </c>
      <c r="AS8" s="34"/>
      <c r="AT8" s="31">
        <f t="shared" si="6"/>
        <v>1.0714285714285714</v>
      </c>
      <c r="AU8" s="32" t="str">
        <f t="shared" si="7"/>
        <v>MEDIUM LOW</v>
      </c>
      <c r="AV8" s="34">
        <v>4</v>
      </c>
      <c r="AW8" s="19">
        <f t="shared" si="8"/>
        <v>12</v>
      </c>
      <c r="AX8" s="19" t="str">
        <f t="shared" si="9"/>
        <v>VERY HIGH RISK</v>
      </c>
    </row>
    <row r="9" spans="1:50" ht="120">
      <c r="A9" s="33"/>
      <c r="B9" s="17" t="s">
        <v>61</v>
      </c>
      <c r="C9" s="18">
        <v>3</v>
      </c>
      <c r="D9" s="34"/>
      <c r="E9" s="16" t="s">
        <v>62</v>
      </c>
      <c r="F9" s="21" t="s">
        <v>71</v>
      </c>
      <c r="G9" s="34">
        <v>1</v>
      </c>
      <c r="H9" s="34">
        <v>1</v>
      </c>
      <c r="I9" s="19">
        <v>0</v>
      </c>
      <c r="J9" s="21">
        <v>31.52</v>
      </c>
      <c r="K9" s="22">
        <v>0</v>
      </c>
      <c r="L9" s="34">
        <v>71.457665453787456</v>
      </c>
      <c r="M9" s="19">
        <v>0</v>
      </c>
      <c r="N9" s="36"/>
      <c r="O9" s="36">
        <v>7.5</v>
      </c>
      <c r="P9" s="24">
        <f t="shared" si="0"/>
        <v>0</v>
      </c>
      <c r="Q9" s="24">
        <f t="shared" si="1"/>
        <v>900</v>
      </c>
      <c r="R9" s="25">
        <v>31.96</v>
      </c>
      <c r="S9" s="26">
        <v>0.82669999999999999</v>
      </c>
      <c r="T9" s="34">
        <v>5</v>
      </c>
      <c r="U9" s="34"/>
      <c r="V9" s="27">
        <v>1</v>
      </c>
      <c r="W9" s="19">
        <v>1</v>
      </c>
      <c r="X9" s="37">
        <v>0.45</v>
      </c>
      <c r="Y9" s="34">
        <v>4</v>
      </c>
      <c r="Z9" s="37">
        <v>0.8</v>
      </c>
      <c r="AA9" s="34">
        <v>4</v>
      </c>
      <c r="AB9" s="28">
        <v>0</v>
      </c>
      <c r="AC9" s="19">
        <v>1</v>
      </c>
      <c r="AD9" s="19">
        <f t="shared" si="2"/>
        <v>2.5</v>
      </c>
      <c r="AE9" s="38"/>
      <c r="AF9" s="29">
        <f t="shared" si="3"/>
        <v>3.75</v>
      </c>
      <c r="AG9" s="19" t="str">
        <f t="shared" si="4"/>
        <v>MEDIUM HIGH</v>
      </c>
      <c r="AH9" s="30" t="s">
        <v>64</v>
      </c>
      <c r="AI9" s="19">
        <v>3</v>
      </c>
      <c r="AJ9" s="30" t="s">
        <v>65</v>
      </c>
      <c r="AK9" s="19">
        <v>3</v>
      </c>
      <c r="AL9" s="19" t="s">
        <v>66</v>
      </c>
      <c r="AM9" s="19">
        <v>4</v>
      </c>
      <c r="AN9" s="30" t="s">
        <v>67</v>
      </c>
      <c r="AO9" s="19">
        <v>4</v>
      </c>
      <c r="AP9" s="30" t="s">
        <v>68</v>
      </c>
      <c r="AQ9" s="19">
        <v>3</v>
      </c>
      <c r="AR9" s="19">
        <f t="shared" si="5"/>
        <v>3.5</v>
      </c>
      <c r="AS9" s="34"/>
      <c r="AT9" s="31">
        <f t="shared" si="6"/>
        <v>1.0714285714285714</v>
      </c>
      <c r="AU9" s="32" t="str">
        <f t="shared" si="7"/>
        <v>MEDIUM LOW</v>
      </c>
      <c r="AV9" s="34">
        <v>4</v>
      </c>
      <c r="AW9" s="19">
        <f t="shared" si="8"/>
        <v>12</v>
      </c>
      <c r="AX9" s="19" t="str">
        <f t="shared" si="9"/>
        <v>VERY HIGH RISK</v>
      </c>
    </row>
    <row r="10" spans="1:50" ht="120">
      <c r="A10" s="33"/>
      <c r="B10" s="17" t="s">
        <v>61</v>
      </c>
      <c r="C10" s="18">
        <v>3</v>
      </c>
      <c r="D10" s="34"/>
      <c r="E10" s="16" t="s">
        <v>62</v>
      </c>
      <c r="F10" s="21" t="s">
        <v>72</v>
      </c>
      <c r="G10" s="34">
        <v>2</v>
      </c>
      <c r="H10" s="34">
        <v>2</v>
      </c>
      <c r="I10" s="19">
        <v>0</v>
      </c>
      <c r="J10" s="21">
        <v>1.5</v>
      </c>
      <c r="K10" s="22">
        <v>0</v>
      </c>
      <c r="L10" s="34">
        <v>0</v>
      </c>
      <c r="M10" s="19">
        <v>0</v>
      </c>
      <c r="N10" s="39"/>
      <c r="O10" s="36">
        <v>7.8</v>
      </c>
      <c r="P10" s="24">
        <f t="shared" si="0"/>
        <v>0</v>
      </c>
      <c r="Q10" s="24">
        <f t="shared" si="1"/>
        <v>936</v>
      </c>
      <c r="R10" s="25">
        <v>3.09</v>
      </c>
      <c r="S10" s="26">
        <v>4.4999999999999997E-3</v>
      </c>
      <c r="T10" s="34">
        <v>4</v>
      </c>
      <c r="U10" s="34"/>
      <c r="V10" s="27">
        <v>1</v>
      </c>
      <c r="W10" s="19">
        <v>1</v>
      </c>
      <c r="X10" s="37">
        <v>0.45</v>
      </c>
      <c r="Y10" s="34">
        <v>4</v>
      </c>
      <c r="Z10" s="37">
        <v>0.8</v>
      </c>
      <c r="AA10" s="34">
        <v>4</v>
      </c>
      <c r="AB10" s="28">
        <v>0</v>
      </c>
      <c r="AC10" s="19">
        <v>1</v>
      </c>
      <c r="AD10" s="19">
        <f t="shared" si="2"/>
        <v>2.5</v>
      </c>
      <c r="AE10" s="38"/>
      <c r="AF10" s="29">
        <f t="shared" si="3"/>
        <v>3.25</v>
      </c>
      <c r="AG10" s="19" t="str">
        <f t="shared" si="4"/>
        <v>MEDIUM HIGH</v>
      </c>
      <c r="AH10" s="30" t="s">
        <v>64</v>
      </c>
      <c r="AI10" s="19">
        <v>3</v>
      </c>
      <c r="AJ10" s="30" t="s">
        <v>65</v>
      </c>
      <c r="AK10" s="19">
        <v>3</v>
      </c>
      <c r="AL10" s="19" t="s">
        <v>66</v>
      </c>
      <c r="AM10" s="19">
        <v>4</v>
      </c>
      <c r="AN10" s="30" t="s">
        <v>67</v>
      </c>
      <c r="AO10" s="19">
        <v>4</v>
      </c>
      <c r="AP10" s="30" t="s">
        <v>68</v>
      </c>
      <c r="AQ10" s="19">
        <v>3</v>
      </c>
      <c r="AR10" s="19">
        <f t="shared" si="5"/>
        <v>3.5</v>
      </c>
      <c r="AS10" s="34"/>
      <c r="AT10" s="31">
        <f t="shared" si="6"/>
        <v>0.9285714285714286</v>
      </c>
      <c r="AU10" s="32" t="str">
        <f t="shared" si="7"/>
        <v>LOW</v>
      </c>
      <c r="AV10" s="34">
        <v>1</v>
      </c>
      <c r="AW10" s="19">
        <f t="shared" si="8"/>
        <v>3</v>
      </c>
      <c r="AX10" s="19" t="str">
        <f t="shared" si="9"/>
        <v>LOW RISK</v>
      </c>
    </row>
    <row r="11" spans="1:50" ht="120">
      <c r="A11" s="33"/>
      <c r="B11" s="17" t="s">
        <v>61</v>
      </c>
      <c r="C11" s="18">
        <v>3</v>
      </c>
      <c r="D11" s="34"/>
      <c r="E11" s="16" t="s">
        <v>62</v>
      </c>
      <c r="F11" s="21" t="s">
        <v>73</v>
      </c>
      <c r="G11" s="34">
        <v>0</v>
      </c>
      <c r="H11" s="34">
        <v>0</v>
      </c>
      <c r="I11" s="19">
        <v>0</v>
      </c>
      <c r="J11" s="21">
        <v>2.91</v>
      </c>
      <c r="K11" s="22">
        <v>0</v>
      </c>
      <c r="L11" s="34">
        <v>8.01</v>
      </c>
      <c r="M11" s="19">
        <v>0</v>
      </c>
      <c r="N11" s="36"/>
      <c r="O11" s="36">
        <v>8.1999999999999993</v>
      </c>
      <c r="P11" s="24">
        <f t="shared" si="0"/>
        <v>0</v>
      </c>
      <c r="Q11" s="24">
        <f t="shared" si="1"/>
        <v>983.99999999999989</v>
      </c>
      <c r="R11" s="25">
        <v>29.03</v>
      </c>
      <c r="S11" s="26">
        <v>0.85870000000000002</v>
      </c>
      <c r="T11" s="34">
        <v>5</v>
      </c>
      <c r="U11" s="34"/>
      <c r="V11" s="27">
        <v>1</v>
      </c>
      <c r="W11" s="19">
        <v>1</v>
      </c>
      <c r="X11" s="37">
        <v>0.45</v>
      </c>
      <c r="Y11" s="34">
        <v>4</v>
      </c>
      <c r="Z11" s="37">
        <v>0.65</v>
      </c>
      <c r="AA11" s="34">
        <v>3</v>
      </c>
      <c r="AB11" s="28">
        <v>0</v>
      </c>
      <c r="AC11" s="19">
        <v>1</v>
      </c>
      <c r="AD11" s="19">
        <f t="shared" si="2"/>
        <v>2.25</v>
      </c>
      <c r="AE11" s="38"/>
      <c r="AF11" s="29">
        <f t="shared" si="3"/>
        <v>3.625</v>
      </c>
      <c r="AG11" s="19" t="str">
        <f t="shared" si="4"/>
        <v>MEDIUM HIGH</v>
      </c>
      <c r="AH11" s="30" t="s">
        <v>64</v>
      </c>
      <c r="AI11" s="19">
        <v>3</v>
      </c>
      <c r="AJ11" s="30" t="s">
        <v>65</v>
      </c>
      <c r="AK11" s="19">
        <v>3</v>
      </c>
      <c r="AL11" s="19" t="s">
        <v>66</v>
      </c>
      <c r="AM11" s="19">
        <v>4</v>
      </c>
      <c r="AN11" s="30" t="s">
        <v>67</v>
      </c>
      <c r="AO11" s="19">
        <v>4</v>
      </c>
      <c r="AP11" s="30" t="s">
        <v>68</v>
      </c>
      <c r="AQ11" s="19">
        <v>3</v>
      </c>
      <c r="AR11" s="19">
        <f t="shared" si="5"/>
        <v>3.5</v>
      </c>
      <c r="AS11" s="34"/>
      <c r="AT11" s="31">
        <f t="shared" si="6"/>
        <v>1.0357142857142858</v>
      </c>
      <c r="AU11" s="32" t="str">
        <f t="shared" si="7"/>
        <v>MEDIUM LOW</v>
      </c>
      <c r="AV11" s="34">
        <v>4</v>
      </c>
      <c r="AW11" s="19">
        <f t="shared" si="8"/>
        <v>12</v>
      </c>
      <c r="AX11" s="19" t="str">
        <f t="shared" si="9"/>
        <v>VERY HIGH RISK</v>
      </c>
    </row>
    <row r="12" spans="1:50" ht="120">
      <c r="A12" s="33"/>
      <c r="B12" s="17" t="s">
        <v>61</v>
      </c>
      <c r="C12" s="18">
        <v>3</v>
      </c>
      <c r="D12" s="34"/>
      <c r="E12" s="16" t="s">
        <v>62</v>
      </c>
      <c r="F12" s="21" t="s">
        <v>74</v>
      </c>
      <c r="G12" s="34">
        <v>2</v>
      </c>
      <c r="H12" s="34">
        <v>2</v>
      </c>
      <c r="I12" s="19">
        <v>0</v>
      </c>
      <c r="J12" s="21">
        <v>18.32</v>
      </c>
      <c r="K12" s="22">
        <v>0</v>
      </c>
      <c r="L12" s="34">
        <v>4.01</v>
      </c>
      <c r="M12" s="19">
        <v>0</v>
      </c>
      <c r="N12" s="36"/>
      <c r="O12" s="36">
        <v>8.1999999999999993</v>
      </c>
      <c r="P12" s="24">
        <f t="shared" si="0"/>
        <v>0</v>
      </c>
      <c r="Q12" s="24">
        <f t="shared" si="1"/>
        <v>983.99999999999989</v>
      </c>
      <c r="R12" s="25">
        <v>4.78</v>
      </c>
      <c r="S12" s="26">
        <v>0.68969999999999998</v>
      </c>
      <c r="T12" s="34">
        <v>5</v>
      </c>
      <c r="U12" s="34"/>
      <c r="V12" s="27">
        <v>1</v>
      </c>
      <c r="W12" s="19">
        <v>1</v>
      </c>
      <c r="X12" s="37">
        <v>0.45</v>
      </c>
      <c r="Y12" s="34">
        <v>4</v>
      </c>
      <c r="Z12" s="37">
        <v>0.78</v>
      </c>
      <c r="AA12" s="34">
        <v>4</v>
      </c>
      <c r="AB12" s="28">
        <v>0</v>
      </c>
      <c r="AC12" s="19">
        <v>1</v>
      </c>
      <c r="AD12" s="19">
        <f t="shared" si="2"/>
        <v>2.5</v>
      </c>
      <c r="AE12" s="38"/>
      <c r="AF12" s="29">
        <f t="shared" si="3"/>
        <v>3.75</v>
      </c>
      <c r="AG12" s="19" t="str">
        <f t="shared" si="4"/>
        <v>MEDIUM HIGH</v>
      </c>
      <c r="AH12" s="30" t="s">
        <v>64</v>
      </c>
      <c r="AI12" s="19">
        <v>3</v>
      </c>
      <c r="AJ12" s="30" t="s">
        <v>65</v>
      </c>
      <c r="AK12" s="19">
        <v>3</v>
      </c>
      <c r="AL12" s="19" t="s">
        <v>66</v>
      </c>
      <c r="AM12" s="19">
        <v>4</v>
      </c>
      <c r="AN12" s="30" t="s">
        <v>67</v>
      </c>
      <c r="AO12" s="19">
        <v>4</v>
      </c>
      <c r="AP12" s="30" t="s">
        <v>68</v>
      </c>
      <c r="AQ12" s="19">
        <v>3</v>
      </c>
      <c r="AR12" s="19">
        <f t="shared" si="5"/>
        <v>3.5</v>
      </c>
      <c r="AS12" s="34"/>
      <c r="AT12" s="31">
        <f t="shared" si="6"/>
        <v>1.0714285714285714</v>
      </c>
      <c r="AU12" s="32" t="str">
        <f t="shared" si="7"/>
        <v>MEDIUM LOW</v>
      </c>
      <c r="AV12" s="34">
        <v>4</v>
      </c>
      <c r="AW12" s="19">
        <f t="shared" si="8"/>
        <v>12</v>
      </c>
      <c r="AX12" s="19" t="str">
        <f t="shared" si="9"/>
        <v>VERY HIGH RISK</v>
      </c>
    </row>
    <row r="13" spans="1:50" ht="120">
      <c r="A13" s="33"/>
      <c r="B13" s="17" t="s">
        <v>61</v>
      </c>
      <c r="C13" s="18">
        <v>3</v>
      </c>
      <c r="D13" s="34"/>
      <c r="E13" s="16" t="s">
        <v>62</v>
      </c>
      <c r="F13" s="21" t="s">
        <v>75</v>
      </c>
      <c r="G13" s="34">
        <v>5</v>
      </c>
      <c r="H13" s="34">
        <v>5</v>
      </c>
      <c r="I13" s="19">
        <v>0</v>
      </c>
      <c r="J13" s="21">
        <v>9.43</v>
      </c>
      <c r="K13" s="22">
        <v>0</v>
      </c>
      <c r="L13" s="34">
        <v>0</v>
      </c>
      <c r="M13" s="19">
        <v>0</v>
      </c>
      <c r="N13" s="36"/>
      <c r="O13" s="36">
        <v>7.4</v>
      </c>
      <c r="P13" s="24">
        <f t="shared" si="0"/>
        <v>0</v>
      </c>
      <c r="Q13" s="24">
        <f t="shared" si="1"/>
        <v>888</v>
      </c>
      <c r="R13" s="25">
        <v>6.24</v>
      </c>
      <c r="S13" s="26">
        <v>1.9400000000000001E-2</v>
      </c>
      <c r="T13" s="34">
        <v>4</v>
      </c>
      <c r="U13" s="34"/>
      <c r="V13" s="27">
        <v>1</v>
      </c>
      <c r="W13" s="19">
        <v>1</v>
      </c>
      <c r="X13" s="37">
        <v>0.45</v>
      </c>
      <c r="Y13" s="34">
        <v>4</v>
      </c>
      <c r="Z13" s="37">
        <v>0.65</v>
      </c>
      <c r="AA13" s="34">
        <v>3</v>
      </c>
      <c r="AB13" s="28">
        <v>0</v>
      </c>
      <c r="AC13" s="19">
        <v>1</v>
      </c>
      <c r="AD13" s="19">
        <f t="shared" si="2"/>
        <v>2.25</v>
      </c>
      <c r="AE13" s="38"/>
      <c r="AF13" s="29">
        <f t="shared" si="3"/>
        <v>3.125</v>
      </c>
      <c r="AG13" s="19" t="str">
        <f t="shared" si="4"/>
        <v>MEDIUM HIGH</v>
      </c>
      <c r="AH13" s="30" t="s">
        <v>64</v>
      </c>
      <c r="AI13" s="19">
        <v>3</v>
      </c>
      <c r="AJ13" s="30" t="s">
        <v>65</v>
      </c>
      <c r="AK13" s="19">
        <v>3</v>
      </c>
      <c r="AL13" s="19" t="s">
        <v>66</v>
      </c>
      <c r="AM13" s="19">
        <v>4</v>
      </c>
      <c r="AN13" s="30" t="s">
        <v>67</v>
      </c>
      <c r="AO13" s="19">
        <v>4</v>
      </c>
      <c r="AP13" s="30" t="s">
        <v>68</v>
      </c>
      <c r="AQ13" s="19">
        <v>3</v>
      </c>
      <c r="AR13" s="19">
        <f t="shared" si="5"/>
        <v>3.5</v>
      </c>
      <c r="AS13" s="34"/>
      <c r="AT13" s="31">
        <f t="shared" si="6"/>
        <v>0.8928571428571429</v>
      </c>
      <c r="AU13" s="32" t="str">
        <f t="shared" si="7"/>
        <v>LOW</v>
      </c>
      <c r="AV13" s="34">
        <v>1</v>
      </c>
      <c r="AW13" s="19">
        <f t="shared" si="8"/>
        <v>3</v>
      </c>
      <c r="AX13" s="19" t="str">
        <f t="shared" si="9"/>
        <v>LOW RISK</v>
      </c>
    </row>
    <row r="14" spans="1:50" ht="120">
      <c r="A14" s="33"/>
      <c r="B14" s="17" t="s">
        <v>61</v>
      </c>
      <c r="C14" s="18">
        <v>3</v>
      </c>
      <c r="D14" s="34"/>
      <c r="E14" s="34" t="s">
        <v>76</v>
      </c>
      <c r="F14" s="21" t="s">
        <v>77</v>
      </c>
      <c r="G14" s="34">
        <v>78</v>
      </c>
      <c r="H14" s="34">
        <v>78</v>
      </c>
      <c r="I14" s="19">
        <v>0</v>
      </c>
      <c r="J14" s="21">
        <v>3.75</v>
      </c>
      <c r="K14" s="22">
        <v>0</v>
      </c>
      <c r="L14" s="34">
        <v>0</v>
      </c>
      <c r="M14" s="19">
        <v>0</v>
      </c>
      <c r="N14" s="36"/>
      <c r="O14" s="36">
        <v>8.11</v>
      </c>
      <c r="P14" s="24">
        <f t="shared" si="0"/>
        <v>0</v>
      </c>
      <c r="Q14" s="24">
        <f t="shared" si="1"/>
        <v>973.19999999999993</v>
      </c>
      <c r="R14" s="25">
        <v>40.76</v>
      </c>
      <c r="S14" s="26">
        <v>0.70040000000000002</v>
      </c>
      <c r="T14" s="34">
        <v>5</v>
      </c>
      <c r="U14" s="34"/>
      <c r="V14" s="27">
        <v>1</v>
      </c>
      <c r="W14" s="19">
        <v>1</v>
      </c>
      <c r="X14" s="37">
        <v>0.45</v>
      </c>
      <c r="Y14" s="34">
        <v>4</v>
      </c>
      <c r="Z14" s="37">
        <v>0.6</v>
      </c>
      <c r="AA14" s="34">
        <v>3</v>
      </c>
      <c r="AB14" s="28">
        <v>0</v>
      </c>
      <c r="AC14" s="19">
        <v>1</v>
      </c>
      <c r="AD14" s="19">
        <f t="shared" si="2"/>
        <v>2.25</v>
      </c>
      <c r="AE14" s="38"/>
      <c r="AF14" s="29">
        <f t="shared" si="3"/>
        <v>3.625</v>
      </c>
      <c r="AG14" s="19" t="str">
        <f t="shared" si="4"/>
        <v>MEDIUM HIGH</v>
      </c>
      <c r="AH14" s="30" t="s">
        <v>64</v>
      </c>
      <c r="AI14" s="19">
        <v>3</v>
      </c>
      <c r="AJ14" s="30" t="s">
        <v>65</v>
      </c>
      <c r="AK14" s="19">
        <v>3</v>
      </c>
      <c r="AL14" s="19" t="s">
        <v>66</v>
      </c>
      <c r="AM14" s="19">
        <v>4</v>
      </c>
      <c r="AN14" s="30" t="s">
        <v>67</v>
      </c>
      <c r="AO14" s="19">
        <v>4</v>
      </c>
      <c r="AP14" s="30" t="s">
        <v>68</v>
      </c>
      <c r="AQ14" s="19">
        <v>3</v>
      </c>
      <c r="AR14" s="19">
        <f t="shared" si="5"/>
        <v>3.5</v>
      </c>
      <c r="AS14" s="34"/>
      <c r="AT14" s="31">
        <f t="shared" si="6"/>
        <v>1.0357142857142858</v>
      </c>
      <c r="AU14" s="32" t="str">
        <f t="shared" si="7"/>
        <v>MEDIUM LOW</v>
      </c>
      <c r="AV14" s="34">
        <v>4</v>
      </c>
      <c r="AW14" s="19">
        <f t="shared" si="8"/>
        <v>12</v>
      </c>
      <c r="AX14" s="19" t="str">
        <f t="shared" si="9"/>
        <v>VERY HIGH RISK</v>
      </c>
    </row>
    <row r="15" spans="1:50" ht="120">
      <c r="A15" s="33"/>
      <c r="B15" s="17" t="s">
        <v>61</v>
      </c>
      <c r="C15" s="18">
        <v>3</v>
      </c>
      <c r="D15" s="34"/>
      <c r="E15" s="16" t="s">
        <v>62</v>
      </c>
      <c r="F15" s="21" t="s">
        <v>78</v>
      </c>
      <c r="G15" s="34">
        <v>35</v>
      </c>
      <c r="H15" s="34">
        <v>35</v>
      </c>
      <c r="I15" s="19">
        <v>0</v>
      </c>
      <c r="J15" s="21">
        <v>75.69</v>
      </c>
      <c r="K15" s="22">
        <v>0</v>
      </c>
      <c r="L15" s="34">
        <v>10.029999999999999</v>
      </c>
      <c r="M15" s="19">
        <v>0</v>
      </c>
      <c r="N15" s="36"/>
      <c r="O15" s="36">
        <v>7.9</v>
      </c>
      <c r="P15" s="24">
        <f t="shared" si="0"/>
        <v>0</v>
      </c>
      <c r="Q15" s="24">
        <f t="shared" si="1"/>
        <v>948</v>
      </c>
      <c r="R15" s="25">
        <v>0.56999999999999995</v>
      </c>
      <c r="S15" s="26">
        <v>0.13420000000000001</v>
      </c>
      <c r="T15" s="34">
        <v>5</v>
      </c>
      <c r="U15" s="34"/>
      <c r="V15" s="27">
        <v>1</v>
      </c>
      <c r="W15" s="19">
        <v>1</v>
      </c>
      <c r="X15" s="37">
        <v>0.45</v>
      </c>
      <c r="Y15" s="34">
        <v>4</v>
      </c>
      <c r="Z15" s="37">
        <v>0.75</v>
      </c>
      <c r="AA15" s="34">
        <v>4</v>
      </c>
      <c r="AB15" s="28">
        <v>0</v>
      </c>
      <c r="AC15" s="19">
        <v>1</v>
      </c>
      <c r="AD15" s="19">
        <f t="shared" si="2"/>
        <v>2.5</v>
      </c>
      <c r="AE15" s="38"/>
      <c r="AF15" s="29">
        <f t="shared" si="3"/>
        <v>3.75</v>
      </c>
      <c r="AG15" s="19" t="str">
        <f t="shared" si="4"/>
        <v>MEDIUM HIGH</v>
      </c>
      <c r="AH15" s="30" t="s">
        <v>64</v>
      </c>
      <c r="AI15" s="19">
        <v>3</v>
      </c>
      <c r="AJ15" s="30" t="s">
        <v>65</v>
      </c>
      <c r="AK15" s="19">
        <v>3</v>
      </c>
      <c r="AL15" s="19" t="s">
        <v>66</v>
      </c>
      <c r="AM15" s="19">
        <v>4</v>
      </c>
      <c r="AN15" s="30" t="s">
        <v>67</v>
      </c>
      <c r="AO15" s="19">
        <v>4</v>
      </c>
      <c r="AP15" s="30" t="s">
        <v>68</v>
      </c>
      <c r="AQ15" s="19">
        <v>3</v>
      </c>
      <c r="AR15" s="19">
        <f t="shared" si="5"/>
        <v>3.5</v>
      </c>
      <c r="AS15" s="34"/>
      <c r="AT15" s="31">
        <f t="shared" si="6"/>
        <v>1.0714285714285714</v>
      </c>
      <c r="AU15" s="32" t="str">
        <f t="shared" si="7"/>
        <v>MEDIUM LOW</v>
      </c>
      <c r="AV15" s="34">
        <v>2</v>
      </c>
      <c r="AW15" s="19">
        <f t="shared" si="8"/>
        <v>6</v>
      </c>
      <c r="AX15" s="19" t="str">
        <f t="shared" si="9"/>
        <v>MODERATE RISK</v>
      </c>
    </row>
    <row r="16" spans="1:50" ht="120">
      <c r="A16" s="33"/>
      <c r="B16" s="17" t="s">
        <v>61</v>
      </c>
      <c r="C16" s="18">
        <v>3</v>
      </c>
      <c r="D16" s="34"/>
      <c r="E16" s="16" t="s">
        <v>62</v>
      </c>
      <c r="F16" s="21" t="s">
        <v>79</v>
      </c>
      <c r="G16" s="34">
        <v>58</v>
      </c>
      <c r="H16" s="34">
        <v>58</v>
      </c>
      <c r="I16" s="19">
        <v>0</v>
      </c>
      <c r="J16" s="21">
        <v>61.06</v>
      </c>
      <c r="K16" s="22">
        <v>0</v>
      </c>
      <c r="L16" s="34">
        <v>57.23</v>
      </c>
      <c r="M16" s="19">
        <v>0</v>
      </c>
      <c r="N16" s="36"/>
      <c r="O16" s="36">
        <v>7.9</v>
      </c>
      <c r="P16" s="24">
        <f t="shared" si="0"/>
        <v>0</v>
      </c>
      <c r="Q16" s="24">
        <f t="shared" si="1"/>
        <v>948</v>
      </c>
      <c r="R16" s="25">
        <v>11.14</v>
      </c>
      <c r="S16" s="26">
        <v>0.98370000000000002</v>
      </c>
      <c r="T16" s="34">
        <v>5</v>
      </c>
      <c r="U16" s="34"/>
      <c r="V16" s="27">
        <v>1</v>
      </c>
      <c r="W16" s="19">
        <v>1</v>
      </c>
      <c r="X16" s="37">
        <v>0.45</v>
      </c>
      <c r="Y16" s="34">
        <v>4</v>
      </c>
      <c r="Z16" s="37">
        <v>0.74</v>
      </c>
      <c r="AA16" s="34">
        <v>3</v>
      </c>
      <c r="AB16" s="28">
        <v>0</v>
      </c>
      <c r="AC16" s="19">
        <v>1</v>
      </c>
      <c r="AD16" s="19">
        <f t="shared" si="2"/>
        <v>2.25</v>
      </c>
      <c r="AE16" s="38"/>
      <c r="AF16" s="29">
        <f t="shared" si="3"/>
        <v>3.625</v>
      </c>
      <c r="AG16" s="19" t="str">
        <f t="shared" si="4"/>
        <v>MEDIUM HIGH</v>
      </c>
      <c r="AH16" s="30" t="s">
        <v>64</v>
      </c>
      <c r="AI16" s="19">
        <v>3</v>
      </c>
      <c r="AJ16" s="30" t="s">
        <v>65</v>
      </c>
      <c r="AK16" s="19">
        <v>3</v>
      </c>
      <c r="AL16" s="19" t="s">
        <v>66</v>
      </c>
      <c r="AM16" s="19">
        <v>4</v>
      </c>
      <c r="AN16" s="30" t="s">
        <v>67</v>
      </c>
      <c r="AO16" s="19">
        <v>4</v>
      </c>
      <c r="AP16" s="30" t="s">
        <v>68</v>
      </c>
      <c r="AQ16" s="19">
        <v>3</v>
      </c>
      <c r="AR16" s="19">
        <f t="shared" si="5"/>
        <v>3.5</v>
      </c>
      <c r="AS16" s="34"/>
      <c r="AT16" s="31">
        <f t="shared" si="6"/>
        <v>1.0357142857142858</v>
      </c>
      <c r="AU16" s="32" t="str">
        <f t="shared" si="7"/>
        <v>MEDIUM LOW</v>
      </c>
      <c r="AV16" s="34">
        <v>4</v>
      </c>
      <c r="AW16" s="19">
        <f t="shared" si="8"/>
        <v>12</v>
      </c>
      <c r="AX16" s="19" t="str">
        <f t="shared" si="9"/>
        <v>VERY HIGH RISK</v>
      </c>
    </row>
    <row r="17" spans="1:50" ht="120">
      <c r="A17" s="33"/>
      <c r="B17" s="17" t="s">
        <v>61</v>
      </c>
      <c r="C17" s="18">
        <v>3</v>
      </c>
      <c r="D17" s="34"/>
      <c r="E17" s="33" t="s">
        <v>80</v>
      </c>
      <c r="F17" s="21" t="s">
        <v>81</v>
      </c>
      <c r="G17" s="34">
        <v>588</v>
      </c>
      <c r="H17" s="34">
        <v>588</v>
      </c>
      <c r="I17" s="19">
        <v>0</v>
      </c>
      <c r="J17" s="21">
        <v>152.04</v>
      </c>
      <c r="K17" s="22">
        <v>0</v>
      </c>
      <c r="L17" s="34">
        <v>172.88</v>
      </c>
      <c r="M17" s="19">
        <v>0</v>
      </c>
      <c r="N17" s="36">
        <v>9</v>
      </c>
      <c r="O17" s="36"/>
      <c r="P17" s="24">
        <f t="shared" si="0"/>
        <v>1350</v>
      </c>
      <c r="Q17" s="24">
        <f t="shared" si="1"/>
        <v>0</v>
      </c>
      <c r="R17" s="25">
        <v>208.5</v>
      </c>
      <c r="S17" s="26">
        <v>0.92920000000000003</v>
      </c>
      <c r="T17" s="34">
        <v>5</v>
      </c>
      <c r="U17" s="34"/>
      <c r="V17" s="40">
        <v>0.85</v>
      </c>
      <c r="W17" s="34">
        <v>4</v>
      </c>
      <c r="X17" s="37">
        <v>0.45</v>
      </c>
      <c r="Y17" s="34">
        <v>4</v>
      </c>
      <c r="Z17" s="37">
        <v>0.9</v>
      </c>
      <c r="AA17" s="34">
        <v>5</v>
      </c>
      <c r="AB17" s="28">
        <v>0</v>
      </c>
      <c r="AC17" s="19">
        <v>1</v>
      </c>
      <c r="AD17" s="19">
        <f t="shared" si="2"/>
        <v>3.5</v>
      </c>
      <c r="AE17" s="38"/>
      <c r="AF17" s="29">
        <f t="shared" si="3"/>
        <v>4.25</v>
      </c>
      <c r="AG17" s="19" t="str">
        <f t="shared" si="4"/>
        <v>HIGH</v>
      </c>
      <c r="AH17" s="30" t="s">
        <v>64</v>
      </c>
      <c r="AI17" s="19">
        <v>3</v>
      </c>
      <c r="AJ17" s="30" t="s">
        <v>65</v>
      </c>
      <c r="AK17" s="19">
        <v>3</v>
      </c>
      <c r="AL17" s="19" t="s">
        <v>66</v>
      </c>
      <c r="AM17" s="19">
        <v>4</v>
      </c>
      <c r="AN17" s="30" t="s">
        <v>67</v>
      </c>
      <c r="AO17" s="19">
        <v>4</v>
      </c>
      <c r="AP17" s="30" t="s">
        <v>68</v>
      </c>
      <c r="AQ17" s="19">
        <v>3</v>
      </c>
      <c r="AR17" s="19">
        <f t="shared" si="5"/>
        <v>3.5</v>
      </c>
      <c r="AS17" s="34"/>
      <c r="AT17" s="31">
        <f t="shared" si="6"/>
        <v>1.2142857142857142</v>
      </c>
      <c r="AU17" s="32" t="str">
        <f t="shared" si="7"/>
        <v>MEDIUM LOW</v>
      </c>
      <c r="AV17" s="34">
        <v>4</v>
      </c>
      <c r="AW17" s="19">
        <f t="shared" si="8"/>
        <v>12</v>
      </c>
      <c r="AX17" s="19" t="str">
        <f t="shared" si="9"/>
        <v>VERY HIGH RISK</v>
      </c>
    </row>
    <row r="18" spans="1:50" s="56" customFormat="1" ht="120">
      <c r="A18" s="41"/>
      <c r="B18" s="17" t="s">
        <v>61</v>
      </c>
      <c r="C18" s="18">
        <v>3</v>
      </c>
      <c r="D18" s="42"/>
      <c r="E18" s="41" t="s">
        <v>80</v>
      </c>
      <c r="F18" s="43" t="s">
        <v>82</v>
      </c>
      <c r="G18" s="42">
        <v>524</v>
      </c>
      <c r="H18" s="42">
        <v>524</v>
      </c>
      <c r="I18" s="44">
        <v>0</v>
      </c>
      <c r="J18" s="43">
        <v>81.93</v>
      </c>
      <c r="K18" s="45">
        <v>0</v>
      </c>
      <c r="L18" s="42">
        <v>134.1</v>
      </c>
      <c r="M18" s="42">
        <v>1</v>
      </c>
      <c r="N18" s="46">
        <v>9.1</v>
      </c>
      <c r="O18" s="46"/>
      <c r="P18" s="47">
        <f t="shared" si="0"/>
        <v>1365</v>
      </c>
      <c r="Q18" s="47">
        <f t="shared" si="1"/>
        <v>0</v>
      </c>
      <c r="R18" s="48">
        <v>418.48</v>
      </c>
      <c r="S18" s="49">
        <v>0.97399999999999998</v>
      </c>
      <c r="T18" s="42">
        <v>5</v>
      </c>
      <c r="U18" s="42"/>
      <c r="V18" s="50">
        <v>0.64</v>
      </c>
      <c r="W18" s="42">
        <v>3</v>
      </c>
      <c r="X18" s="51">
        <v>0.4</v>
      </c>
      <c r="Y18" s="42">
        <v>4</v>
      </c>
      <c r="Z18" s="51">
        <v>0.9</v>
      </c>
      <c r="AA18" s="42">
        <v>5</v>
      </c>
      <c r="AB18" s="52">
        <v>0</v>
      </c>
      <c r="AC18" s="44">
        <v>1</v>
      </c>
      <c r="AD18" s="44">
        <f t="shared" si="2"/>
        <v>3.25</v>
      </c>
      <c r="AE18" s="53"/>
      <c r="AF18" s="54">
        <f t="shared" si="3"/>
        <v>4.125</v>
      </c>
      <c r="AG18" s="44" t="str">
        <f t="shared" si="4"/>
        <v>HIGH</v>
      </c>
      <c r="AH18" s="55" t="s">
        <v>64</v>
      </c>
      <c r="AI18" s="19">
        <v>3</v>
      </c>
      <c r="AJ18" s="55" t="s">
        <v>65</v>
      </c>
      <c r="AK18" s="19">
        <v>3</v>
      </c>
      <c r="AL18" s="44" t="s">
        <v>66</v>
      </c>
      <c r="AM18" s="19">
        <v>4</v>
      </c>
      <c r="AN18" s="55" t="s">
        <v>67</v>
      </c>
      <c r="AO18" s="19">
        <v>4</v>
      </c>
      <c r="AP18" s="55" t="s">
        <v>83</v>
      </c>
      <c r="AQ18" s="19">
        <v>4</v>
      </c>
      <c r="AR18" s="19">
        <f t="shared" si="5"/>
        <v>3.5</v>
      </c>
      <c r="AS18" s="42"/>
      <c r="AT18" s="31">
        <f t="shared" si="6"/>
        <v>1.1785714285714286</v>
      </c>
      <c r="AU18" s="32" t="str">
        <f t="shared" si="7"/>
        <v>MEDIUM LOW</v>
      </c>
      <c r="AV18" s="42">
        <v>4</v>
      </c>
      <c r="AW18" s="19">
        <f t="shared" si="8"/>
        <v>12</v>
      </c>
      <c r="AX18" s="19" t="str">
        <f t="shared" si="9"/>
        <v>VERY HIGH RISK</v>
      </c>
    </row>
    <row r="19" spans="1:50" s="56" customFormat="1" ht="120">
      <c r="A19" s="41"/>
      <c r="B19" s="17" t="s">
        <v>61</v>
      </c>
      <c r="C19" s="18">
        <v>3</v>
      </c>
      <c r="D19" s="42"/>
      <c r="E19" s="16" t="s">
        <v>62</v>
      </c>
      <c r="F19" s="43" t="s">
        <v>84</v>
      </c>
      <c r="G19" s="42">
        <v>55</v>
      </c>
      <c r="H19" s="42">
        <v>55</v>
      </c>
      <c r="I19" s="44">
        <v>0</v>
      </c>
      <c r="J19" s="43">
        <v>65.040000000000006</v>
      </c>
      <c r="K19" s="45">
        <v>0</v>
      </c>
      <c r="L19" s="42">
        <v>155.38999999999999</v>
      </c>
      <c r="M19" s="42">
        <v>0</v>
      </c>
      <c r="N19" s="46"/>
      <c r="O19" s="46">
        <v>7.6</v>
      </c>
      <c r="P19" s="47">
        <f t="shared" si="0"/>
        <v>0</v>
      </c>
      <c r="Q19" s="47">
        <f t="shared" si="1"/>
        <v>912</v>
      </c>
      <c r="R19" s="48">
        <v>49.78</v>
      </c>
      <c r="S19" s="49">
        <v>0.95020000000000004</v>
      </c>
      <c r="T19" s="42">
        <v>5</v>
      </c>
      <c r="U19" s="42"/>
      <c r="V19" s="57">
        <v>1</v>
      </c>
      <c r="W19" s="42">
        <v>1</v>
      </c>
      <c r="X19" s="51">
        <v>0.55000000000000004</v>
      </c>
      <c r="Y19" s="42">
        <v>5</v>
      </c>
      <c r="Z19" s="51">
        <v>0.8</v>
      </c>
      <c r="AA19" s="42">
        <v>4</v>
      </c>
      <c r="AB19" s="52">
        <v>0</v>
      </c>
      <c r="AC19" s="44">
        <v>1</v>
      </c>
      <c r="AD19" s="44">
        <f t="shared" si="2"/>
        <v>2.75</v>
      </c>
      <c r="AE19" s="53"/>
      <c r="AF19" s="54">
        <f t="shared" si="3"/>
        <v>3.875</v>
      </c>
      <c r="AG19" s="44" t="str">
        <f t="shared" si="4"/>
        <v>MEDIUM HIGH</v>
      </c>
      <c r="AH19" s="55" t="s">
        <v>64</v>
      </c>
      <c r="AI19" s="19">
        <v>3</v>
      </c>
      <c r="AJ19" s="55" t="s">
        <v>65</v>
      </c>
      <c r="AK19" s="19">
        <v>3</v>
      </c>
      <c r="AL19" s="44" t="s">
        <v>66</v>
      </c>
      <c r="AM19" s="19">
        <v>4</v>
      </c>
      <c r="AN19" s="55" t="s">
        <v>67</v>
      </c>
      <c r="AO19" s="19">
        <v>4</v>
      </c>
      <c r="AP19" s="55" t="s">
        <v>68</v>
      </c>
      <c r="AQ19" s="19">
        <v>3</v>
      </c>
      <c r="AR19" s="19">
        <f t="shared" si="5"/>
        <v>3.5</v>
      </c>
      <c r="AS19" s="42"/>
      <c r="AT19" s="31">
        <f t="shared" si="6"/>
        <v>1.1071428571428572</v>
      </c>
      <c r="AU19" s="32" t="str">
        <f t="shared" si="7"/>
        <v>MEDIUM LOW</v>
      </c>
      <c r="AV19" s="42">
        <v>4</v>
      </c>
      <c r="AW19" s="19">
        <f t="shared" si="8"/>
        <v>12</v>
      </c>
      <c r="AX19" s="19" t="str">
        <f>IF(AW19&lt;=3,"LOW RISK", IF(AW19&lt;=6,"MODERATE RISK", IF(AW19&lt;=9,"HIGH RISK","VERY HIGH RISK")))</f>
        <v>VERY HIGH RISK</v>
      </c>
    </row>
    <row r="20" spans="1:50" s="56" customFormat="1" ht="120">
      <c r="A20" s="41"/>
      <c r="B20" s="17" t="s">
        <v>61</v>
      </c>
      <c r="C20" s="18">
        <v>3</v>
      </c>
      <c r="D20" s="42"/>
      <c r="E20" s="16" t="s">
        <v>62</v>
      </c>
      <c r="F20" s="43" t="s">
        <v>85</v>
      </c>
      <c r="G20" s="42">
        <v>26</v>
      </c>
      <c r="H20" s="42">
        <v>26</v>
      </c>
      <c r="I20" s="44">
        <v>0</v>
      </c>
      <c r="J20" s="43">
        <v>84.65</v>
      </c>
      <c r="K20" s="45">
        <v>0</v>
      </c>
      <c r="L20" s="42">
        <v>121.75</v>
      </c>
      <c r="M20" s="42">
        <v>0</v>
      </c>
      <c r="N20" s="46">
        <v>7.99</v>
      </c>
      <c r="O20" s="46"/>
      <c r="P20" s="47">
        <f t="shared" si="0"/>
        <v>1198.5</v>
      </c>
      <c r="Q20" s="47">
        <f t="shared" si="1"/>
        <v>0</v>
      </c>
      <c r="R20" s="48">
        <v>47.27</v>
      </c>
      <c r="S20" s="49">
        <v>0.96579999999999999</v>
      </c>
      <c r="T20" s="42">
        <v>5</v>
      </c>
      <c r="U20" s="42"/>
      <c r="V20" s="57">
        <v>1</v>
      </c>
      <c r="W20" s="42">
        <v>1</v>
      </c>
      <c r="X20" s="51"/>
      <c r="Y20" s="42"/>
      <c r="Z20" s="51">
        <v>0.75</v>
      </c>
      <c r="AA20" s="42">
        <v>4</v>
      </c>
      <c r="AB20" s="52">
        <v>0</v>
      </c>
      <c r="AC20" s="44">
        <v>1</v>
      </c>
      <c r="AD20" s="44">
        <f t="shared" si="2"/>
        <v>1.5</v>
      </c>
      <c r="AE20" s="53"/>
      <c r="AF20" s="54">
        <f t="shared" si="3"/>
        <v>3.25</v>
      </c>
      <c r="AG20" s="44" t="str">
        <f t="shared" si="4"/>
        <v>MEDIUM HIGH</v>
      </c>
      <c r="AH20" s="55" t="s">
        <v>64</v>
      </c>
      <c r="AI20" s="19">
        <v>3</v>
      </c>
      <c r="AJ20" s="55" t="s">
        <v>65</v>
      </c>
      <c r="AK20" s="19">
        <v>3</v>
      </c>
      <c r="AL20" s="44" t="s">
        <v>66</v>
      </c>
      <c r="AM20" s="19">
        <v>4</v>
      </c>
      <c r="AN20" s="55" t="s">
        <v>67</v>
      </c>
      <c r="AO20" s="19">
        <v>4</v>
      </c>
      <c r="AP20" s="55" t="s">
        <v>86</v>
      </c>
      <c r="AQ20" s="19">
        <v>4</v>
      </c>
      <c r="AR20" s="19">
        <f t="shared" si="5"/>
        <v>3.5</v>
      </c>
      <c r="AS20" s="42"/>
      <c r="AT20" s="31">
        <f t="shared" si="6"/>
        <v>0.9285714285714286</v>
      </c>
      <c r="AU20" s="32" t="str">
        <f t="shared" si="7"/>
        <v>LOW</v>
      </c>
      <c r="AV20" s="42">
        <v>3</v>
      </c>
      <c r="AW20" s="19">
        <f t="shared" si="8"/>
        <v>9</v>
      </c>
      <c r="AX20" s="19" t="str">
        <f t="shared" ref="AX20:AX23" si="10">IF(AW20&lt;=3,"LOW RISK", IF(AW20&lt;=6,"MODERATE RISK", IF(AW20&lt;=9,"HIGH RISK","VERY HIGH RISK")))</f>
        <v>HIGH RISK</v>
      </c>
    </row>
    <row r="21" spans="1:50" ht="120">
      <c r="A21" s="33"/>
      <c r="B21" s="17" t="s">
        <v>61</v>
      </c>
      <c r="C21" s="18">
        <v>3</v>
      </c>
      <c r="D21" s="34"/>
      <c r="E21" s="16" t="s">
        <v>62</v>
      </c>
      <c r="F21" s="21" t="s">
        <v>87</v>
      </c>
      <c r="G21" s="34">
        <v>26</v>
      </c>
      <c r="H21" s="34">
        <v>26</v>
      </c>
      <c r="I21" s="19">
        <v>0</v>
      </c>
      <c r="J21" s="21">
        <v>217.11</v>
      </c>
      <c r="K21" s="22">
        <v>0</v>
      </c>
      <c r="L21" s="58">
        <v>350.35</v>
      </c>
      <c r="M21" s="34">
        <v>0</v>
      </c>
      <c r="N21" s="36">
        <v>8</v>
      </c>
      <c r="O21" s="36"/>
      <c r="P21" s="24">
        <f t="shared" si="0"/>
        <v>1200</v>
      </c>
      <c r="Q21" s="24">
        <f t="shared" si="1"/>
        <v>0</v>
      </c>
      <c r="R21" s="25">
        <v>147.88999999999999</v>
      </c>
      <c r="S21" s="26">
        <v>0.96940000000000004</v>
      </c>
      <c r="T21" s="34">
        <v>5</v>
      </c>
      <c r="U21" s="34"/>
      <c r="V21" s="27">
        <v>1</v>
      </c>
      <c r="W21" s="34">
        <v>1</v>
      </c>
      <c r="X21" s="37">
        <v>0.5</v>
      </c>
      <c r="Y21" s="34">
        <v>5</v>
      </c>
      <c r="Z21" s="37">
        <v>0.7</v>
      </c>
      <c r="AA21" s="34">
        <v>3</v>
      </c>
      <c r="AB21" s="28">
        <v>0</v>
      </c>
      <c r="AC21" s="19">
        <v>1</v>
      </c>
      <c r="AD21" s="19">
        <f t="shared" si="2"/>
        <v>2.5</v>
      </c>
      <c r="AE21" s="38"/>
      <c r="AF21" s="29">
        <f t="shared" si="3"/>
        <v>3.75</v>
      </c>
      <c r="AG21" s="19" t="str">
        <f t="shared" si="4"/>
        <v>MEDIUM HIGH</v>
      </c>
      <c r="AH21" s="30" t="s">
        <v>64</v>
      </c>
      <c r="AI21" s="19">
        <v>3</v>
      </c>
      <c r="AJ21" s="30" t="s">
        <v>65</v>
      </c>
      <c r="AK21" s="19">
        <v>3</v>
      </c>
      <c r="AL21" s="19" t="s">
        <v>66</v>
      </c>
      <c r="AM21" s="19">
        <v>4</v>
      </c>
      <c r="AN21" s="30" t="s">
        <v>67</v>
      </c>
      <c r="AO21" s="19">
        <v>4</v>
      </c>
      <c r="AP21" s="30" t="s">
        <v>68</v>
      </c>
      <c r="AQ21" s="19">
        <v>3</v>
      </c>
      <c r="AR21" s="19">
        <f t="shared" si="5"/>
        <v>3.5</v>
      </c>
      <c r="AS21" s="34"/>
      <c r="AT21" s="31">
        <f t="shared" si="6"/>
        <v>1.0714285714285714</v>
      </c>
      <c r="AU21" s="32" t="str">
        <f t="shared" si="7"/>
        <v>MEDIUM LOW</v>
      </c>
      <c r="AV21" s="34">
        <v>4</v>
      </c>
      <c r="AW21" s="19">
        <f t="shared" si="8"/>
        <v>12</v>
      </c>
      <c r="AX21" s="19" t="str">
        <f t="shared" si="10"/>
        <v>VERY HIGH RISK</v>
      </c>
    </row>
    <row r="22" spans="1:50" ht="120">
      <c r="A22" s="33"/>
      <c r="B22" s="17" t="s">
        <v>61</v>
      </c>
      <c r="C22" s="18">
        <v>3</v>
      </c>
      <c r="D22" s="34"/>
      <c r="E22" s="16" t="s">
        <v>62</v>
      </c>
      <c r="F22" s="21" t="s">
        <v>88</v>
      </c>
      <c r="G22" s="34">
        <v>4</v>
      </c>
      <c r="H22" s="34">
        <v>4</v>
      </c>
      <c r="I22" s="19">
        <v>0</v>
      </c>
      <c r="J22" s="21">
        <v>1.37</v>
      </c>
      <c r="K22" s="22">
        <v>0</v>
      </c>
      <c r="L22" s="34">
        <v>4.9000000000000004</v>
      </c>
      <c r="M22" s="34">
        <v>0</v>
      </c>
      <c r="N22" s="36"/>
      <c r="O22" s="36">
        <v>7.6</v>
      </c>
      <c r="P22" s="24">
        <f t="shared" si="0"/>
        <v>0</v>
      </c>
      <c r="Q22" s="24">
        <f t="shared" si="1"/>
        <v>912</v>
      </c>
      <c r="R22" s="25">
        <v>26.41</v>
      </c>
      <c r="S22" s="26">
        <v>0.88029999999999997</v>
      </c>
      <c r="T22" s="34">
        <v>5</v>
      </c>
      <c r="U22" s="34"/>
      <c r="V22" s="27">
        <v>1</v>
      </c>
      <c r="W22" s="34">
        <v>1</v>
      </c>
      <c r="X22" s="37">
        <v>0.55000000000000004</v>
      </c>
      <c r="Y22" s="34">
        <v>5</v>
      </c>
      <c r="Z22" s="37">
        <v>0.7</v>
      </c>
      <c r="AA22" s="34">
        <v>3</v>
      </c>
      <c r="AB22" s="28">
        <v>0</v>
      </c>
      <c r="AC22" s="19">
        <v>1</v>
      </c>
      <c r="AD22" s="19">
        <f t="shared" si="2"/>
        <v>2.5</v>
      </c>
      <c r="AE22" s="38"/>
      <c r="AF22" s="29">
        <f t="shared" si="3"/>
        <v>3.75</v>
      </c>
      <c r="AG22" s="19" t="str">
        <f t="shared" si="4"/>
        <v>MEDIUM HIGH</v>
      </c>
      <c r="AH22" s="30" t="s">
        <v>64</v>
      </c>
      <c r="AI22" s="19">
        <v>3</v>
      </c>
      <c r="AJ22" s="30" t="s">
        <v>65</v>
      </c>
      <c r="AK22" s="19">
        <v>3</v>
      </c>
      <c r="AL22" s="19" t="s">
        <v>66</v>
      </c>
      <c r="AM22" s="19">
        <v>4</v>
      </c>
      <c r="AN22" s="30" t="s">
        <v>67</v>
      </c>
      <c r="AO22" s="19">
        <v>4</v>
      </c>
      <c r="AP22" s="30" t="s">
        <v>68</v>
      </c>
      <c r="AQ22" s="19">
        <v>3</v>
      </c>
      <c r="AR22" s="19">
        <f t="shared" si="5"/>
        <v>3.5</v>
      </c>
      <c r="AS22" s="34"/>
      <c r="AT22" s="31">
        <f t="shared" si="6"/>
        <v>1.0714285714285714</v>
      </c>
      <c r="AU22" s="32" t="str">
        <f t="shared" si="7"/>
        <v>MEDIUM LOW</v>
      </c>
      <c r="AV22" s="34">
        <v>4</v>
      </c>
      <c r="AW22" s="19">
        <f t="shared" si="8"/>
        <v>12</v>
      </c>
      <c r="AX22" s="19" t="str">
        <f t="shared" si="10"/>
        <v>VERY HIGH RISK</v>
      </c>
    </row>
    <row r="23" spans="1:50" ht="120">
      <c r="A23" s="33"/>
      <c r="B23" s="17" t="s">
        <v>61</v>
      </c>
      <c r="C23" s="18">
        <v>3</v>
      </c>
      <c r="D23" s="34"/>
      <c r="E23" s="34" t="s">
        <v>76</v>
      </c>
      <c r="F23" s="21" t="s">
        <v>89</v>
      </c>
      <c r="G23" s="34">
        <v>22</v>
      </c>
      <c r="H23" s="34">
        <v>22</v>
      </c>
      <c r="I23" s="19">
        <v>0</v>
      </c>
      <c r="J23" s="21">
        <v>5.25</v>
      </c>
      <c r="K23" s="22">
        <v>0</v>
      </c>
      <c r="L23" s="34">
        <v>0</v>
      </c>
      <c r="M23" s="34">
        <v>0</v>
      </c>
      <c r="N23" s="36"/>
      <c r="O23" s="36">
        <v>7.8</v>
      </c>
      <c r="P23" s="24">
        <f t="shared" si="0"/>
        <v>0</v>
      </c>
      <c r="Q23" s="24">
        <f t="shared" si="1"/>
        <v>936</v>
      </c>
      <c r="R23" s="25">
        <v>45.38</v>
      </c>
      <c r="S23" s="26">
        <v>0.27660000000000001</v>
      </c>
      <c r="T23" s="34">
        <v>3</v>
      </c>
      <c r="U23" s="34"/>
      <c r="V23" s="27">
        <v>1</v>
      </c>
      <c r="W23" s="34">
        <v>1</v>
      </c>
      <c r="X23" s="37">
        <v>0.55000000000000004</v>
      </c>
      <c r="Y23" s="34">
        <v>5</v>
      </c>
      <c r="Z23" s="37">
        <v>0.6</v>
      </c>
      <c r="AA23" s="34">
        <v>3</v>
      </c>
      <c r="AB23" s="28">
        <v>0</v>
      </c>
      <c r="AC23" s="19">
        <v>1</v>
      </c>
      <c r="AD23" s="19">
        <f t="shared" si="2"/>
        <v>2.5</v>
      </c>
      <c r="AE23" s="38"/>
      <c r="AF23" s="29">
        <f t="shared" si="3"/>
        <v>2.75</v>
      </c>
      <c r="AG23" s="19" t="str">
        <f t="shared" si="4"/>
        <v>MEDIUM</v>
      </c>
      <c r="AH23" s="30" t="s">
        <v>64</v>
      </c>
      <c r="AI23" s="19">
        <v>3</v>
      </c>
      <c r="AJ23" s="30" t="s">
        <v>65</v>
      </c>
      <c r="AK23" s="19">
        <v>3</v>
      </c>
      <c r="AL23" s="19" t="s">
        <v>66</v>
      </c>
      <c r="AM23" s="19">
        <v>4</v>
      </c>
      <c r="AN23" s="30" t="s">
        <v>67</v>
      </c>
      <c r="AO23" s="19">
        <v>4</v>
      </c>
      <c r="AP23" s="30" t="s">
        <v>68</v>
      </c>
      <c r="AQ23" s="19">
        <v>3</v>
      </c>
      <c r="AR23" s="19">
        <f t="shared" si="5"/>
        <v>3.5</v>
      </c>
      <c r="AS23" s="34"/>
      <c r="AT23" s="31">
        <f t="shared" si="6"/>
        <v>0.7857142857142857</v>
      </c>
      <c r="AU23" s="32" t="str">
        <f t="shared" si="7"/>
        <v>LOW</v>
      </c>
      <c r="AV23" s="34">
        <v>3</v>
      </c>
      <c r="AW23" s="19">
        <f t="shared" si="8"/>
        <v>9</v>
      </c>
      <c r="AX23" s="19" t="str">
        <f t="shared" si="10"/>
        <v>HIGH RISK</v>
      </c>
    </row>
    <row r="24" spans="1:50" ht="15">
      <c r="A24" s="59"/>
      <c r="B24" s="60"/>
      <c r="C24" s="61"/>
      <c r="D24" s="62"/>
      <c r="E24" s="59"/>
      <c r="F24" s="62"/>
      <c r="G24" s="62"/>
      <c r="H24" s="62"/>
      <c r="I24" s="62"/>
      <c r="J24" s="63"/>
      <c r="K24" s="62"/>
      <c r="L24" s="62"/>
      <c r="M24" s="62"/>
      <c r="N24" s="64"/>
      <c r="O24" s="64"/>
      <c r="P24" s="65"/>
      <c r="Q24" s="66"/>
      <c r="R24" s="67"/>
      <c r="S24" s="68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1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</row>
    <row r="25" spans="1:50" ht="15">
      <c r="A25" s="59"/>
      <c r="B25" s="60"/>
      <c r="C25" s="61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4"/>
      <c r="O25" s="64"/>
      <c r="P25" s="65"/>
      <c r="Q25" s="66"/>
      <c r="R25" s="67"/>
      <c r="S25" s="67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1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</row>
    <row r="26" spans="1:50" ht="15">
      <c r="A26" s="59"/>
      <c r="B26" s="60"/>
      <c r="C26" s="61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9"/>
      <c r="Q26" s="67"/>
      <c r="R26" s="67"/>
      <c r="S26" s="67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1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</row>
    <row r="27" spans="1:50" ht="15">
      <c r="A27" s="59"/>
      <c r="B27" s="60"/>
      <c r="C27" s="61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9"/>
      <c r="Q27" s="67"/>
      <c r="R27" s="67"/>
      <c r="S27" s="67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1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</row>
    <row r="28" spans="1:50" ht="15">
      <c r="A28" s="59"/>
      <c r="B28" s="60"/>
      <c r="C28" s="61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9"/>
      <c r="Q28" s="67"/>
      <c r="R28" s="67"/>
      <c r="S28" s="67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1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</row>
    <row r="29" spans="1:50" ht="15">
      <c r="A29" s="59"/>
      <c r="B29" s="60"/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9"/>
      <c r="Q29" s="67"/>
      <c r="R29" s="67"/>
      <c r="S29" s="67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1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</row>
    <row r="30" spans="1:50">
      <c r="A30" s="59"/>
      <c r="B30" s="60"/>
      <c r="C30" s="61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9"/>
      <c r="Q30" s="67"/>
      <c r="R30" s="67"/>
      <c r="S30" s="67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1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</row>
    <row r="31" spans="1:50">
      <c r="A31" s="59"/>
      <c r="B31" s="60"/>
      <c r="C31" s="61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9"/>
      <c r="Q31" s="67"/>
      <c r="R31" s="67"/>
      <c r="S31" s="67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1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</row>
    <row r="32" spans="1:50">
      <c r="A32" s="59"/>
      <c r="B32" s="60"/>
      <c r="C32" s="61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9"/>
      <c r="Q32" s="67"/>
      <c r="R32" s="67"/>
      <c r="S32" s="67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1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</row>
    <row r="33" spans="1:50">
      <c r="A33" s="59"/>
      <c r="B33" s="60"/>
      <c r="C33" s="61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9"/>
      <c r="Q33" s="67"/>
      <c r="R33" s="67"/>
      <c r="S33" s="67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1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</row>
    <row r="34" spans="1:50">
      <c r="A34" s="59"/>
      <c r="B34" s="60"/>
      <c r="C34" s="6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9"/>
      <c r="Q34" s="67"/>
      <c r="R34" s="67"/>
      <c r="S34" s="67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</row>
    <row r="35" spans="1:50">
      <c r="A35" s="59"/>
      <c r="B35" s="70"/>
      <c r="C35" s="61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9"/>
      <c r="Q35" s="67"/>
      <c r="R35" s="67"/>
      <c r="S35" s="67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</row>
    <row r="36" spans="1:50">
      <c r="A36" s="71"/>
      <c r="B36" s="70"/>
      <c r="C36" s="72"/>
      <c r="D36" s="73"/>
      <c r="E36" s="73"/>
      <c r="F36" s="73"/>
      <c r="G36" s="74"/>
      <c r="H36" s="73"/>
      <c r="I36" s="73"/>
      <c r="J36" s="73"/>
      <c r="K36" s="73"/>
      <c r="L36" s="73"/>
      <c r="M36" s="73"/>
      <c r="N36" s="73"/>
      <c r="O36" s="75"/>
      <c r="P36" s="76"/>
      <c r="Q36" s="77"/>
      <c r="R36" s="77"/>
      <c r="S36" s="77"/>
      <c r="T36" s="73"/>
      <c r="U36" s="73"/>
      <c r="V36" s="78"/>
      <c r="W36" s="73"/>
      <c r="X36" s="73"/>
      <c r="Y36" s="73"/>
      <c r="Z36" s="73"/>
      <c r="AA36" s="73"/>
      <c r="AB36" s="73"/>
      <c r="AC36" s="73"/>
      <c r="AD36" s="78"/>
      <c r="AE36" s="62"/>
      <c r="AF36" s="62"/>
      <c r="AG36" s="62"/>
      <c r="AH36" s="79"/>
      <c r="AI36" s="62"/>
      <c r="AJ36" s="79"/>
      <c r="AK36" s="62"/>
      <c r="AL36" s="79"/>
      <c r="AM36" s="62"/>
      <c r="AN36" s="79"/>
      <c r="AO36" s="62"/>
      <c r="AP36" s="79"/>
      <c r="AQ36" s="62"/>
      <c r="AR36" s="62"/>
      <c r="AS36" s="62"/>
      <c r="AT36" s="62"/>
      <c r="AU36" s="62"/>
      <c r="AV36" s="62"/>
      <c r="AW36" s="62"/>
      <c r="AX36" s="62"/>
    </row>
    <row r="37" spans="1:50">
      <c r="A37" s="59"/>
      <c r="B37" s="70"/>
      <c r="C37" s="61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9"/>
      <c r="Q37" s="67"/>
      <c r="R37" s="67"/>
      <c r="S37" s="67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3"/>
      <c r="AG37" s="63"/>
      <c r="AH37" s="63"/>
      <c r="AI37" s="63"/>
      <c r="AJ37" s="63"/>
      <c r="AK37" s="63"/>
      <c r="AL37" s="63"/>
      <c r="AM37" s="63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</row>
    <row r="38" spans="1:50">
      <c r="A38" s="59"/>
      <c r="B38" s="70"/>
      <c r="C38" s="61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9"/>
      <c r="Q38" s="67"/>
      <c r="R38" s="67"/>
      <c r="S38" s="67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</row>
    <row r="39" spans="1:50">
      <c r="A39" s="59"/>
      <c r="B39" s="70"/>
      <c r="C39" s="61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9"/>
      <c r="Q39" s="67"/>
      <c r="R39" s="67"/>
      <c r="S39" s="67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</row>
    <row r="40" spans="1:50">
      <c r="A40" s="59"/>
      <c r="B40" s="70"/>
      <c r="C40" s="61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9"/>
      <c r="Q40" s="67"/>
      <c r="R40" s="67"/>
      <c r="S40" s="67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</row>
    <row r="41" spans="1:50">
      <c r="A41" s="59"/>
      <c r="B41" s="70"/>
      <c r="C41" s="61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9"/>
      <c r="Q41" s="67"/>
      <c r="R41" s="67"/>
      <c r="S41" s="67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</row>
    <row r="42" spans="1:50">
      <c r="A42" s="59"/>
      <c r="B42" s="70"/>
      <c r="C42" s="61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9"/>
      <c r="Q42" s="67"/>
      <c r="R42" s="67"/>
      <c r="S42" s="67"/>
      <c r="T42" s="62"/>
      <c r="U42" s="67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</row>
    <row r="43" spans="1:50">
      <c r="A43" s="59"/>
      <c r="B43" s="70"/>
      <c r="C43" s="61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9"/>
      <c r="Q43" s="67"/>
      <c r="R43" s="67"/>
      <c r="S43" s="67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</row>
    <row r="44" spans="1:50">
      <c r="A44" s="59"/>
      <c r="B44" s="70"/>
      <c r="C44" s="61"/>
      <c r="D44" s="62"/>
      <c r="E44" s="62"/>
      <c r="F44" s="62"/>
      <c r="G44" s="80"/>
      <c r="H44" s="62"/>
      <c r="I44" s="62"/>
      <c r="J44" s="62"/>
      <c r="K44" s="62"/>
      <c r="L44" s="62"/>
      <c r="M44" s="62"/>
      <c r="N44" s="62"/>
      <c r="O44" s="62"/>
      <c r="P44" s="77"/>
      <c r="Q44" s="67"/>
      <c r="R44" s="67"/>
      <c r="S44" s="67"/>
      <c r="T44" s="62"/>
      <c r="U44" s="62"/>
      <c r="V44" s="81"/>
      <c r="W44" s="62"/>
      <c r="X44" s="62"/>
      <c r="Y44" s="62"/>
      <c r="Z44" s="62"/>
      <c r="AA44" s="62"/>
      <c r="AB44" s="62"/>
      <c r="AC44" s="62"/>
      <c r="AD44" s="81"/>
      <c r="AE44" s="62"/>
      <c r="AF44" s="62"/>
      <c r="AG44" s="62"/>
      <c r="AH44" s="79"/>
      <c r="AI44" s="62"/>
      <c r="AJ44" s="79"/>
      <c r="AK44" s="62"/>
      <c r="AL44" s="79"/>
      <c r="AM44" s="62"/>
      <c r="AN44" s="79"/>
      <c r="AO44" s="62"/>
      <c r="AP44" s="79"/>
      <c r="AQ44" s="62"/>
      <c r="AR44" s="62"/>
      <c r="AS44" s="62"/>
      <c r="AT44" s="62"/>
      <c r="AU44" s="62"/>
      <c r="AV44" s="62"/>
      <c r="AW44" s="62"/>
      <c r="AX44" s="62"/>
    </row>
    <row r="45" spans="1:50">
      <c r="A45" s="59"/>
      <c r="B45" s="70"/>
      <c r="C45" s="61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9"/>
      <c r="Q45" s="67"/>
      <c r="R45" s="67"/>
      <c r="S45" s="67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</row>
    <row r="46" spans="1:50">
      <c r="A46" s="59"/>
      <c r="B46" s="70"/>
      <c r="C46" s="61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9"/>
      <c r="Q46" s="67"/>
      <c r="R46" s="67"/>
      <c r="S46" s="67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</row>
    <row r="47" spans="1:50">
      <c r="A47" s="59"/>
      <c r="B47" s="70"/>
      <c r="C47" s="61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7"/>
      <c r="Q47" s="67"/>
      <c r="R47" s="67"/>
      <c r="S47" s="67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</row>
    <row r="48" spans="1:50">
      <c r="A48" s="59"/>
      <c r="B48" s="70"/>
      <c r="C48" s="61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9"/>
      <c r="Q48" s="67"/>
      <c r="R48" s="67"/>
      <c r="S48" s="67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</row>
    <row r="49" spans="1:50">
      <c r="A49" s="59"/>
      <c r="B49" s="70"/>
      <c r="C49" s="61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9"/>
      <c r="Q49" s="67"/>
      <c r="R49" s="67"/>
      <c r="S49" s="67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</row>
    <row r="50" spans="1:50">
      <c r="A50" s="59"/>
      <c r="B50" s="70"/>
      <c r="C50" s="61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9"/>
      <c r="Q50" s="67"/>
      <c r="R50" s="67"/>
      <c r="S50" s="67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</row>
    <row r="51" spans="1:50">
      <c r="A51" s="59"/>
      <c r="B51" s="70"/>
      <c r="C51" s="61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9"/>
      <c r="Q51" s="67"/>
      <c r="R51" s="67"/>
      <c r="S51" s="67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</row>
    <row r="52" spans="1:50">
      <c r="A52" s="59"/>
      <c r="B52" s="70"/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9"/>
      <c r="Q52" s="67"/>
      <c r="R52" s="67"/>
      <c r="S52" s="67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</row>
    <row r="53" spans="1:50">
      <c r="A53" s="59"/>
      <c r="B53" s="70"/>
      <c r="C53" s="61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9"/>
      <c r="Q53" s="67"/>
      <c r="R53" s="67"/>
      <c r="S53" s="67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</row>
    <row r="54" spans="1:50">
      <c r="A54" s="59"/>
      <c r="B54" s="70"/>
      <c r="C54" s="61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9"/>
      <c r="Q54" s="67"/>
      <c r="R54" s="67"/>
      <c r="S54" s="67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</row>
    <row r="55" spans="1:50">
      <c r="A55" s="59"/>
      <c r="B55" s="70"/>
      <c r="C55" s="61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9"/>
      <c r="Q55" s="67"/>
      <c r="R55" s="67"/>
      <c r="S55" s="67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</row>
    <row r="56" spans="1:50">
      <c r="A56" s="59"/>
      <c r="B56" s="70"/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9"/>
      <c r="Q56" s="67"/>
      <c r="R56" s="67"/>
      <c r="S56" s="67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</row>
    <row r="57" spans="1:50">
      <c r="A57" s="59"/>
      <c r="B57" s="70"/>
      <c r="C57" s="61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9"/>
      <c r="Q57" s="67"/>
      <c r="R57" s="67"/>
      <c r="S57" s="67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</row>
    <row r="58" spans="1:50">
      <c r="A58" s="59"/>
      <c r="B58" s="70"/>
      <c r="C58" s="61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9"/>
      <c r="Q58" s="67"/>
      <c r="R58" s="67"/>
      <c r="S58" s="67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</row>
    <row r="59" spans="1:50">
      <c r="A59" s="59"/>
      <c r="B59" s="70"/>
      <c r="C59" s="61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9"/>
      <c r="Q59" s="67"/>
      <c r="R59" s="67"/>
      <c r="S59" s="67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</row>
    <row r="60" spans="1:50">
      <c r="A60" s="59"/>
      <c r="B60" s="70"/>
      <c r="C60" s="61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9"/>
      <c r="Q60" s="67"/>
      <c r="R60" s="67"/>
      <c r="S60" s="67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</row>
    <row r="61" spans="1:50">
      <c r="A61" s="59"/>
      <c r="B61" s="70"/>
      <c r="C61" s="61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9"/>
      <c r="Q61" s="67"/>
      <c r="R61" s="67"/>
      <c r="S61" s="67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</row>
    <row r="62" spans="1:50">
      <c r="A62" s="59"/>
      <c r="B62" s="70"/>
      <c r="C62" s="61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9"/>
      <c r="Q62" s="67"/>
      <c r="R62" s="67"/>
      <c r="S62" s="67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</row>
    <row r="63" spans="1:50">
      <c r="A63" s="59"/>
      <c r="B63" s="70"/>
      <c r="C63" s="61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9"/>
      <c r="Q63" s="67"/>
      <c r="R63" s="67"/>
      <c r="S63" s="67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</row>
    <row r="64" spans="1:50">
      <c r="A64" s="59"/>
      <c r="B64" s="70"/>
      <c r="C64" s="61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7"/>
      <c r="Q64" s="67"/>
      <c r="R64" s="67"/>
      <c r="S64" s="67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</row>
    <row r="65" spans="1:26">
      <c r="B65" s="70"/>
      <c r="Q65" s="82"/>
      <c r="R65" s="82"/>
      <c r="S65" s="82"/>
    </row>
    <row r="66" spans="1:26">
      <c r="A66" s="59"/>
      <c r="B66" s="83"/>
      <c r="C66" s="84"/>
      <c r="D66" s="85"/>
      <c r="E66" s="85"/>
      <c r="F66" s="85"/>
      <c r="G66" s="85"/>
      <c r="H66" s="85"/>
      <c r="I66" s="85"/>
      <c r="J66" s="85"/>
      <c r="K66" s="85"/>
      <c r="L66" s="85"/>
      <c r="M66" s="86"/>
      <c r="N66" s="79"/>
      <c r="O66" s="62"/>
      <c r="Q66" s="82"/>
      <c r="R66" s="82"/>
      <c r="S66" s="82"/>
    </row>
    <row r="67" spans="1:26">
      <c r="A67" s="59"/>
      <c r="B67" s="80"/>
      <c r="C67" s="87"/>
      <c r="D67" s="88"/>
      <c r="E67" s="62"/>
      <c r="F67" s="88"/>
      <c r="G67" s="89"/>
      <c r="H67" s="62"/>
      <c r="I67" s="81"/>
      <c r="J67" s="90"/>
      <c r="K67" s="81"/>
      <c r="L67" s="88"/>
      <c r="N67" s="81"/>
      <c r="O67" s="88"/>
      <c r="Q67" s="82"/>
      <c r="R67" s="82"/>
      <c r="S67" s="82"/>
      <c r="T67" s="82"/>
      <c r="U67" s="82"/>
      <c r="V67" s="82"/>
      <c r="W67" s="82"/>
      <c r="X67" s="82"/>
      <c r="Y67" s="82"/>
      <c r="Z67" s="82"/>
    </row>
    <row r="68" spans="1:26">
      <c r="A68" s="59"/>
      <c r="B68" s="80"/>
      <c r="C68" s="87"/>
      <c r="D68" s="88"/>
      <c r="E68" s="62"/>
      <c r="F68" s="88"/>
      <c r="G68" s="62"/>
      <c r="H68" s="62"/>
      <c r="I68" s="81"/>
      <c r="J68" s="90"/>
      <c r="K68" s="81"/>
      <c r="L68" s="90"/>
      <c r="M68" s="59"/>
      <c r="N68" s="81"/>
      <c r="O68" s="88"/>
      <c r="Q68" s="82"/>
      <c r="R68" s="82"/>
      <c r="S68" s="82"/>
      <c r="T68" s="82"/>
      <c r="U68" s="82"/>
      <c r="V68" s="82"/>
      <c r="W68" s="82"/>
      <c r="X68" s="82"/>
      <c r="Y68" s="82"/>
      <c r="Z68" s="82"/>
    </row>
    <row r="69" spans="1:26">
      <c r="A69" s="59"/>
      <c r="B69" s="62"/>
      <c r="C69" s="61"/>
      <c r="D69" s="62"/>
      <c r="E69" s="62"/>
      <c r="F69" s="62"/>
      <c r="G69" s="62"/>
      <c r="H69" s="62"/>
      <c r="I69" s="62"/>
      <c r="J69" s="62"/>
      <c r="K69" s="81"/>
      <c r="L69" s="62"/>
      <c r="M69" s="59"/>
      <c r="N69" s="62"/>
      <c r="O69" s="62"/>
      <c r="T69" s="3"/>
      <c r="U69" s="3"/>
      <c r="V69" s="3"/>
      <c r="W69" s="3"/>
      <c r="X69" s="3"/>
      <c r="Y69" s="3"/>
      <c r="Z69" s="3"/>
    </row>
    <row r="70" spans="1:26">
      <c r="A70" s="59"/>
      <c r="B70" s="62"/>
      <c r="C70" s="61"/>
      <c r="D70" s="62"/>
      <c r="E70" s="62"/>
      <c r="F70" s="62"/>
      <c r="G70" s="62"/>
      <c r="H70" s="62"/>
      <c r="I70" s="62"/>
      <c r="J70" s="62"/>
      <c r="K70" s="62"/>
      <c r="L70" s="62"/>
      <c r="M70" s="59"/>
      <c r="N70" s="62"/>
      <c r="O70" s="62"/>
    </row>
    <row r="71" spans="1:26">
      <c r="F71" s="91"/>
      <c r="G71" s="92"/>
    </row>
    <row r="72" spans="1:26">
      <c r="F72" s="91"/>
      <c r="G72" s="92"/>
      <c r="K72" s="93"/>
    </row>
    <row r="73" spans="1:26">
      <c r="F73" s="91"/>
      <c r="G73" s="92"/>
    </row>
    <row r="74" spans="1:26">
      <c r="F74" s="91"/>
      <c r="G74" s="92"/>
    </row>
    <row r="75" spans="1:26">
      <c r="F75" s="91"/>
      <c r="G75" s="92"/>
    </row>
    <row r="76" spans="1:26">
      <c r="F76" s="91"/>
      <c r="G76" s="92"/>
    </row>
    <row r="77" spans="1:26">
      <c r="F77" s="91"/>
      <c r="G77" s="92"/>
      <c r="P77" s="2"/>
      <c r="Q77" s="2"/>
      <c r="R77" s="2"/>
      <c r="S77" s="2"/>
    </row>
  </sheetData>
  <mergeCells count="25">
    <mergeCell ref="AL4:AM4"/>
    <mergeCell ref="AN4:AO4"/>
    <mergeCell ref="AP4:AQ4"/>
    <mergeCell ref="A3:A4"/>
    <mergeCell ref="B3:D3"/>
    <mergeCell ref="E3:T3"/>
    <mergeCell ref="U3:U4"/>
    <mergeCell ref="V3:AD3"/>
    <mergeCell ref="AE3:AE4"/>
    <mergeCell ref="AW3:AW4"/>
    <mergeCell ref="AX3:AX4"/>
    <mergeCell ref="N4:O4"/>
    <mergeCell ref="P4:Q4"/>
    <mergeCell ref="V4:W4"/>
    <mergeCell ref="X4:Y4"/>
    <mergeCell ref="Z4:AA4"/>
    <mergeCell ref="AB4:AC4"/>
    <mergeCell ref="AH4:AI4"/>
    <mergeCell ref="AJ4:AK4"/>
    <mergeCell ref="AF3:AG4"/>
    <mergeCell ref="AH3:AR3"/>
    <mergeCell ref="AS3:AS4"/>
    <mergeCell ref="AT3:AT4"/>
    <mergeCell ref="AU3:AU4"/>
    <mergeCell ref="AV3:A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"/>
  <sheetViews>
    <sheetView workbookViewId="0">
      <selection activeCell="AY10" sqref="AY10"/>
    </sheetView>
  </sheetViews>
  <sheetFormatPr defaultRowHeight="15"/>
  <sheetData>
    <row r="1" spans="1:53" s="101" customFormat="1" ht="55.15" customHeight="1">
      <c r="A1" s="94" t="s">
        <v>91</v>
      </c>
      <c r="B1" s="94" t="s">
        <v>92</v>
      </c>
      <c r="C1" s="94" t="s">
        <v>2</v>
      </c>
      <c r="D1" s="94" t="s">
        <v>16</v>
      </c>
      <c r="E1" s="94" t="s">
        <v>17</v>
      </c>
      <c r="F1" s="94" t="s">
        <v>18</v>
      </c>
      <c r="G1" s="94" t="s">
        <v>19</v>
      </c>
      <c r="H1" s="94" t="s">
        <v>20</v>
      </c>
      <c r="I1" s="94" t="s">
        <v>21</v>
      </c>
      <c r="J1" s="94" t="s">
        <v>22</v>
      </c>
      <c r="K1" s="94" t="s">
        <v>23</v>
      </c>
      <c r="L1" s="94" t="s">
        <v>24</v>
      </c>
      <c r="M1" s="94" t="s">
        <v>25</v>
      </c>
      <c r="N1" s="94" t="s">
        <v>26</v>
      </c>
      <c r="O1" s="95" t="s">
        <v>93</v>
      </c>
      <c r="P1" s="95" t="s">
        <v>94</v>
      </c>
      <c r="Q1" s="96" t="s">
        <v>95</v>
      </c>
      <c r="R1" s="96" t="s">
        <v>96</v>
      </c>
      <c r="S1" s="97" t="s">
        <v>29</v>
      </c>
      <c r="T1" s="97" t="s">
        <v>30</v>
      </c>
      <c r="U1" s="94" t="s">
        <v>31</v>
      </c>
      <c r="V1" s="98" t="s">
        <v>4</v>
      </c>
      <c r="W1" s="95" t="s">
        <v>97</v>
      </c>
      <c r="X1" s="95" t="s">
        <v>98</v>
      </c>
      <c r="Y1" s="95" t="s">
        <v>99</v>
      </c>
      <c r="Z1" s="95" t="s">
        <v>100</v>
      </c>
      <c r="AA1" s="95" t="s">
        <v>101</v>
      </c>
      <c r="AB1" s="95" t="s">
        <v>102</v>
      </c>
      <c r="AC1" s="95" t="s">
        <v>103</v>
      </c>
      <c r="AD1" s="95" t="s">
        <v>104</v>
      </c>
      <c r="AE1" s="94" t="s">
        <v>105</v>
      </c>
      <c r="AF1" s="98" t="s">
        <v>106</v>
      </c>
      <c r="AG1" s="95" t="s">
        <v>107</v>
      </c>
      <c r="AH1" s="99" t="s">
        <v>108</v>
      </c>
      <c r="AI1" s="95" t="s">
        <v>109</v>
      </c>
      <c r="AJ1" s="95" t="s">
        <v>110</v>
      </c>
      <c r="AK1" s="95" t="s">
        <v>111</v>
      </c>
      <c r="AL1" s="95" t="s">
        <v>112</v>
      </c>
      <c r="AM1" s="95" t="s">
        <v>113</v>
      </c>
      <c r="AN1" s="95" t="s">
        <v>114</v>
      </c>
      <c r="AO1" s="95" t="s">
        <v>115</v>
      </c>
      <c r="AP1" s="95" t="s">
        <v>116</v>
      </c>
      <c r="AQ1" s="95" t="s">
        <v>117</v>
      </c>
      <c r="AR1" s="95" t="s">
        <v>118</v>
      </c>
      <c r="AS1" s="94" t="s">
        <v>119</v>
      </c>
      <c r="AT1" s="98" t="s">
        <v>9</v>
      </c>
      <c r="AU1" s="98" t="s">
        <v>10</v>
      </c>
      <c r="AV1" s="98" t="s">
        <v>11</v>
      </c>
      <c r="AW1" s="98" t="s">
        <v>12</v>
      </c>
      <c r="AX1" s="98" t="s">
        <v>13</v>
      </c>
      <c r="AY1" s="98" t="s">
        <v>14</v>
      </c>
      <c r="AZ1" s="100"/>
      <c r="BA1" s="100"/>
    </row>
    <row r="2" spans="1:53">
      <c r="A2" t="s">
        <v>129</v>
      </c>
      <c r="B2" t="s">
        <v>130</v>
      </c>
      <c r="C2" t="s">
        <v>61</v>
      </c>
      <c r="D2">
        <v>3</v>
      </c>
      <c r="F2" t="s">
        <v>62</v>
      </c>
      <c r="G2" t="s">
        <v>63</v>
      </c>
      <c r="H2">
        <v>56</v>
      </c>
      <c r="I2">
        <v>56</v>
      </c>
      <c r="J2">
        <v>0</v>
      </c>
      <c r="K2">
        <v>8.14</v>
      </c>
      <c r="L2">
        <v>0</v>
      </c>
      <c r="M2">
        <v>58.705255296192433</v>
      </c>
      <c r="N2">
        <v>0</v>
      </c>
      <c r="P2">
        <v>7.7</v>
      </c>
      <c r="Q2">
        <v>0</v>
      </c>
      <c r="R2">
        <v>924</v>
      </c>
      <c r="S2">
        <v>7.3054600000000001</v>
      </c>
      <c r="T2">
        <v>0.96830000000000005</v>
      </c>
      <c r="U2">
        <v>5</v>
      </c>
      <c r="W2">
        <v>1</v>
      </c>
      <c r="X2">
        <v>1</v>
      </c>
      <c r="Y2">
        <v>0.45</v>
      </c>
      <c r="Z2">
        <v>4</v>
      </c>
      <c r="AA2">
        <v>0.75</v>
      </c>
      <c r="AB2">
        <v>4</v>
      </c>
      <c r="AC2">
        <v>0</v>
      </c>
      <c r="AD2">
        <v>1</v>
      </c>
      <c r="AE2">
        <v>2.5</v>
      </c>
      <c r="AG2">
        <v>3.75</v>
      </c>
      <c r="AH2" t="s">
        <v>120</v>
      </c>
      <c r="AI2" t="s">
        <v>64</v>
      </c>
      <c r="AJ2">
        <v>3</v>
      </c>
      <c r="AK2" t="s">
        <v>65</v>
      </c>
      <c r="AL2">
        <v>3</v>
      </c>
      <c r="AM2" t="s">
        <v>66</v>
      </c>
      <c r="AN2">
        <v>4</v>
      </c>
      <c r="AO2" t="s">
        <v>67</v>
      </c>
      <c r="AP2">
        <v>4</v>
      </c>
      <c r="AQ2" t="s">
        <v>68</v>
      </c>
      <c r="AR2">
        <v>3</v>
      </c>
      <c r="AS2">
        <v>3.5</v>
      </c>
      <c r="AU2">
        <v>1.0714285714285714</v>
      </c>
      <c r="AV2" t="s">
        <v>121</v>
      </c>
      <c r="AW2">
        <v>4</v>
      </c>
      <c r="AX2">
        <v>12</v>
      </c>
      <c r="AY2" t="s">
        <v>122</v>
      </c>
    </row>
    <row r="3" spans="1:53">
      <c r="A3" t="s">
        <v>129</v>
      </c>
      <c r="B3" t="s">
        <v>130</v>
      </c>
      <c r="C3" t="s">
        <v>61</v>
      </c>
      <c r="D3">
        <v>3</v>
      </c>
      <c r="F3" t="s">
        <v>62</v>
      </c>
      <c r="G3" t="s">
        <v>69</v>
      </c>
      <c r="H3">
        <v>84</v>
      </c>
      <c r="I3">
        <v>84</v>
      </c>
      <c r="J3">
        <v>0</v>
      </c>
      <c r="K3">
        <v>131.35</v>
      </c>
      <c r="L3">
        <v>0</v>
      </c>
      <c r="M3">
        <v>128.59447238555305</v>
      </c>
      <c r="N3">
        <v>0</v>
      </c>
      <c r="O3">
        <v>8.4</v>
      </c>
      <c r="Q3">
        <v>1260</v>
      </c>
      <c r="R3">
        <v>0</v>
      </c>
      <c r="S3">
        <v>189.90100000000001</v>
      </c>
      <c r="T3">
        <v>0.95189999999999997</v>
      </c>
      <c r="U3">
        <v>5</v>
      </c>
      <c r="W3">
        <v>1</v>
      </c>
      <c r="X3">
        <v>1</v>
      </c>
      <c r="Y3">
        <v>0.3</v>
      </c>
      <c r="Z3">
        <v>3</v>
      </c>
      <c r="AA3">
        <v>0.85</v>
      </c>
      <c r="AB3">
        <v>4</v>
      </c>
      <c r="AC3">
        <v>0</v>
      </c>
      <c r="AD3">
        <v>1</v>
      </c>
      <c r="AE3">
        <v>2.25</v>
      </c>
      <c r="AG3">
        <v>3.625</v>
      </c>
      <c r="AH3" t="s">
        <v>120</v>
      </c>
      <c r="AI3" t="s">
        <v>64</v>
      </c>
      <c r="AJ3">
        <v>3</v>
      </c>
      <c r="AK3" t="s">
        <v>65</v>
      </c>
      <c r="AL3">
        <v>3</v>
      </c>
      <c r="AM3" t="s">
        <v>66</v>
      </c>
      <c r="AN3">
        <v>4</v>
      </c>
      <c r="AO3" t="s">
        <v>67</v>
      </c>
      <c r="AP3">
        <v>4</v>
      </c>
      <c r="AQ3" t="s">
        <v>68</v>
      </c>
      <c r="AR3">
        <v>3</v>
      </c>
      <c r="AS3">
        <v>3.5</v>
      </c>
      <c r="AU3">
        <v>1.0357142857142858</v>
      </c>
      <c r="AV3" t="s">
        <v>121</v>
      </c>
      <c r="AW3">
        <v>4</v>
      </c>
      <c r="AX3">
        <v>12</v>
      </c>
      <c r="AY3" t="s">
        <v>122</v>
      </c>
    </row>
    <row r="4" spans="1:53">
      <c r="A4" t="s">
        <v>129</v>
      </c>
      <c r="B4" t="s">
        <v>130</v>
      </c>
      <c r="C4" t="s">
        <v>61</v>
      </c>
      <c r="D4">
        <v>3</v>
      </c>
      <c r="F4" t="s">
        <v>62</v>
      </c>
      <c r="G4" t="s">
        <v>70</v>
      </c>
      <c r="H4">
        <v>131</v>
      </c>
      <c r="I4">
        <v>131</v>
      </c>
      <c r="J4">
        <v>0</v>
      </c>
      <c r="K4">
        <v>176.54</v>
      </c>
      <c r="L4">
        <v>0</v>
      </c>
      <c r="M4">
        <v>209.22567002044042</v>
      </c>
      <c r="N4">
        <v>0</v>
      </c>
      <c r="O4">
        <v>8.6999999999999993</v>
      </c>
      <c r="Q4">
        <v>1305</v>
      </c>
      <c r="R4">
        <v>0</v>
      </c>
      <c r="S4">
        <v>63.16</v>
      </c>
      <c r="T4">
        <v>0.9355</v>
      </c>
      <c r="U4">
        <v>5</v>
      </c>
      <c r="W4">
        <v>1</v>
      </c>
      <c r="X4">
        <v>1</v>
      </c>
      <c r="Y4">
        <v>0.45</v>
      </c>
      <c r="Z4">
        <v>4</v>
      </c>
      <c r="AA4">
        <v>0.7</v>
      </c>
      <c r="AB4">
        <v>4</v>
      </c>
      <c r="AC4">
        <v>0</v>
      </c>
      <c r="AD4">
        <v>1</v>
      </c>
      <c r="AE4">
        <v>2.5</v>
      </c>
      <c r="AG4">
        <v>3.75</v>
      </c>
      <c r="AH4" t="s">
        <v>120</v>
      </c>
      <c r="AI4" t="s">
        <v>64</v>
      </c>
      <c r="AJ4">
        <v>3</v>
      </c>
      <c r="AK4" t="s">
        <v>65</v>
      </c>
      <c r="AL4">
        <v>3</v>
      </c>
      <c r="AM4" t="s">
        <v>66</v>
      </c>
      <c r="AN4">
        <v>4</v>
      </c>
      <c r="AO4" t="s">
        <v>67</v>
      </c>
      <c r="AP4">
        <v>4</v>
      </c>
      <c r="AQ4" t="s">
        <v>68</v>
      </c>
      <c r="AR4">
        <v>3</v>
      </c>
      <c r="AS4">
        <v>3.5</v>
      </c>
      <c r="AU4">
        <v>1.0714285714285714</v>
      </c>
      <c r="AV4" t="s">
        <v>121</v>
      </c>
      <c r="AW4">
        <v>4</v>
      </c>
      <c r="AX4">
        <v>12</v>
      </c>
      <c r="AY4" t="s">
        <v>122</v>
      </c>
    </row>
    <row r="5" spans="1:53">
      <c r="A5" t="s">
        <v>129</v>
      </c>
      <c r="B5" t="s">
        <v>130</v>
      </c>
      <c r="C5" t="s">
        <v>61</v>
      </c>
      <c r="D5">
        <v>3</v>
      </c>
      <c r="F5" t="s">
        <v>62</v>
      </c>
      <c r="G5" t="s">
        <v>71</v>
      </c>
      <c r="H5">
        <v>1</v>
      </c>
      <c r="I5">
        <v>1</v>
      </c>
      <c r="J5">
        <v>0</v>
      </c>
      <c r="K5">
        <v>31.52</v>
      </c>
      <c r="L5">
        <v>0</v>
      </c>
      <c r="M5">
        <v>71.457665453787456</v>
      </c>
      <c r="N5">
        <v>0</v>
      </c>
      <c r="P5">
        <v>7.5</v>
      </c>
      <c r="Q5">
        <v>0</v>
      </c>
      <c r="R5">
        <v>900</v>
      </c>
      <c r="S5">
        <v>31.96</v>
      </c>
      <c r="T5">
        <v>0.82669999999999999</v>
      </c>
      <c r="U5">
        <v>5</v>
      </c>
      <c r="W5">
        <v>1</v>
      </c>
      <c r="X5">
        <v>1</v>
      </c>
      <c r="Y5">
        <v>0.45</v>
      </c>
      <c r="Z5">
        <v>4</v>
      </c>
      <c r="AA5">
        <v>0.8</v>
      </c>
      <c r="AB5">
        <v>4</v>
      </c>
      <c r="AC5">
        <v>0</v>
      </c>
      <c r="AD5">
        <v>1</v>
      </c>
      <c r="AE5">
        <v>2.5</v>
      </c>
      <c r="AG5">
        <v>3.75</v>
      </c>
      <c r="AH5" t="s">
        <v>120</v>
      </c>
      <c r="AI5" t="s">
        <v>64</v>
      </c>
      <c r="AJ5">
        <v>3</v>
      </c>
      <c r="AK5" t="s">
        <v>65</v>
      </c>
      <c r="AL5">
        <v>3</v>
      </c>
      <c r="AM5" t="s">
        <v>66</v>
      </c>
      <c r="AN5">
        <v>4</v>
      </c>
      <c r="AO5" t="s">
        <v>67</v>
      </c>
      <c r="AP5">
        <v>4</v>
      </c>
      <c r="AQ5" t="s">
        <v>68</v>
      </c>
      <c r="AR5">
        <v>3</v>
      </c>
      <c r="AS5">
        <v>3.5</v>
      </c>
      <c r="AU5">
        <v>1.0714285714285714</v>
      </c>
      <c r="AV5" t="s">
        <v>121</v>
      </c>
      <c r="AW5">
        <v>4</v>
      </c>
      <c r="AX5">
        <v>12</v>
      </c>
      <c r="AY5" t="s">
        <v>122</v>
      </c>
    </row>
    <row r="6" spans="1:53">
      <c r="A6" t="s">
        <v>129</v>
      </c>
      <c r="B6" t="s">
        <v>130</v>
      </c>
      <c r="C6" t="s">
        <v>61</v>
      </c>
      <c r="D6">
        <v>3</v>
      </c>
      <c r="F6" t="s">
        <v>62</v>
      </c>
      <c r="G6" t="s">
        <v>72</v>
      </c>
      <c r="H6">
        <v>2</v>
      </c>
      <c r="I6">
        <v>2</v>
      </c>
      <c r="J6">
        <v>0</v>
      </c>
      <c r="K6">
        <v>1.5</v>
      </c>
      <c r="L6">
        <v>0</v>
      </c>
      <c r="M6">
        <v>0</v>
      </c>
      <c r="N6">
        <v>0</v>
      </c>
      <c r="P6">
        <v>7.8</v>
      </c>
      <c r="Q6">
        <v>0</v>
      </c>
      <c r="R6">
        <v>936</v>
      </c>
      <c r="S6">
        <v>3.09</v>
      </c>
      <c r="T6">
        <v>4.4999999999999997E-3</v>
      </c>
      <c r="U6">
        <v>4</v>
      </c>
      <c r="W6">
        <v>1</v>
      </c>
      <c r="X6">
        <v>1</v>
      </c>
      <c r="Y6">
        <v>0.45</v>
      </c>
      <c r="Z6">
        <v>4</v>
      </c>
      <c r="AA6">
        <v>0.8</v>
      </c>
      <c r="AB6">
        <v>4</v>
      </c>
      <c r="AC6">
        <v>0</v>
      </c>
      <c r="AD6">
        <v>1</v>
      </c>
      <c r="AE6">
        <v>2.5</v>
      </c>
      <c r="AG6">
        <v>3.25</v>
      </c>
      <c r="AH6" t="s">
        <v>120</v>
      </c>
      <c r="AI6" t="s">
        <v>64</v>
      </c>
      <c r="AJ6">
        <v>3</v>
      </c>
      <c r="AK6" t="s">
        <v>65</v>
      </c>
      <c r="AL6">
        <v>3</v>
      </c>
      <c r="AM6" t="s">
        <v>66</v>
      </c>
      <c r="AN6">
        <v>4</v>
      </c>
      <c r="AO6" t="s">
        <v>67</v>
      </c>
      <c r="AP6">
        <v>4</v>
      </c>
      <c r="AQ6" t="s">
        <v>68</v>
      </c>
      <c r="AR6">
        <v>3</v>
      </c>
      <c r="AS6">
        <v>3.5</v>
      </c>
      <c r="AU6">
        <v>0.9285714285714286</v>
      </c>
      <c r="AV6" t="s">
        <v>123</v>
      </c>
      <c r="AW6">
        <v>1</v>
      </c>
      <c r="AX6">
        <v>3</v>
      </c>
      <c r="AY6" t="s">
        <v>124</v>
      </c>
    </row>
    <row r="7" spans="1:53">
      <c r="A7" t="s">
        <v>129</v>
      </c>
      <c r="B7" t="s">
        <v>130</v>
      </c>
      <c r="C7" t="s">
        <v>61</v>
      </c>
      <c r="D7">
        <v>3</v>
      </c>
      <c r="F7" t="s">
        <v>62</v>
      </c>
      <c r="G7" t="s">
        <v>73</v>
      </c>
      <c r="H7">
        <v>0</v>
      </c>
      <c r="I7">
        <v>0</v>
      </c>
      <c r="J7">
        <v>0</v>
      </c>
      <c r="K7">
        <v>2.91</v>
      </c>
      <c r="L7">
        <v>0</v>
      </c>
      <c r="M7">
        <v>8.01</v>
      </c>
      <c r="N7">
        <v>0</v>
      </c>
      <c r="P7">
        <v>8.1999999999999993</v>
      </c>
      <c r="Q7">
        <v>0</v>
      </c>
      <c r="R7">
        <v>983.99999999999989</v>
      </c>
      <c r="S7">
        <v>29.03</v>
      </c>
      <c r="T7">
        <v>0.85870000000000002</v>
      </c>
      <c r="U7">
        <v>5</v>
      </c>
      <c r="W7">
        <v>1</v>
      </c>
      <c r="X7">
        <v>1</v>
      </c>
      <c r="Y7">
        <v>0.45</v>
      </c>
      <c r="Z7">
        <v>4</v>
      </c>
      <c r="AA7">
        <v>0.65</v>
      </c>
      <c r="AB7">
        <v>3</v>
      </c>
      <c r="AC7">
        <v>0</v>
      </c>
      <c r="AD7">
        <v>1</v>
      </c>
      <c r="AE7">
        <v>2.25</v>
      </c>
      <c r="AG7">
        <v>3.625</v>
      </c>
      <c r="AH7" t="s">
        <v>120</v>
      </c>
      <c r="AI7" t="s">
        <v>64</v>
      </c>
      <c r="AJ7">
        <v>3</v>
      </c>
      <c r="AK7" t="s">
        <v>65</v>
      </c>
      <c r="AL7">
        <v>3</v>
      </c>
      <c r="AM7" t="s">
        <v>66</v>
      </c>
      <c r="AN7">
        <v>4</v>
      </c>
      <c r="AO7" t="s">
        <v>67</v>
      </c>
      <c r="AP7">
        <v>4</v>
      </c>
      <c r="AQ7" t="s">
        <v>68</v>
      </c>
      <c r="AR7">
        <v>3</v>
      </c>
      <c r="AS7">
        <v>3.5</v>
      </c>
      <c r="AU7">
        <v>1.0357142857142858</v>
      </c>
      <c r="AV7" t="s">
        <v>121</v>
      </c>
      <c r="AW7">
        <v>4</v>
      </c>
      <c r="AX7">
        <v>12</v>
      </c>
      <c r="AY7" t="s">
        <v>122</v>
      </c>
    </row>
    <row r="8" spans="1:53">
      <c r="A8" t="s">
        <v>129</v>
      </c>
      <c r="B8" t="s">
        <v>130</v>
      </c>
      <c r="C8" t="s">
        <v>61</v>
      </c>
      <c r="D8">
        <v>3</v>
      </c>
      <c r="F8" t="s">
        <v>62</v>
      </c>
      <c r="G8" t="s">
        <v>74</v>
      </c>
      <c r="H8">
        <v>2</v>
      </c>
      <c r="I8">
        <v>2</v>
      </c>
      <c r="J8">
        <v>0</v>
      </c>
      <c r="K8">
        <v>18.32</v>
      </c>
      <c r="L8">
        <v>0</v>
      </c>
      <c r="M8">
        <v>4.01</v>
      </c>
      <c r="N8">
        <v>0</v>
      </c>
      <c r="P8">
        <v>8.1999999999999993</v>
      </c>
      <c r="Q8">
        <v>0</v>
      </c>
      <c r="R8">
        <v>983.99999999999989</v>
      </c>
      <c r="S8">
        <v>4.78</v>
      </c>
      <c r="T8">
        <v>0.68969999999999998</v>
      </c>
      <c r="U8">
        <v>5</v>
      </c>
      <c r="W8">
        <v>1</v>
      </c>
      <c r="X8">
        <v>1</v>
      </c>
      <c r="Y8">
        <v>0.45</v>
      </c>
      <c r="Z8">
        <v>4</v>
      </c>
      <c r="AA8">
        <v>0.78</v>
      </c>
      <c r="AB8">
        <v>4</v>
      </c>
      <c r="AC8">
        <v>0</v>
      </c>
      <c r="AD8">
        <v>1</v>
      </c>
      <c r="AE8">
        <v>2.5</v>
      </c>
      <c r="AG8">
        <v>3.75</v>
      </c>
      <c r="AH8" t="s">
        <v>120</v>
      </c>
      <c r="AI8" t="s">
        <v>64</v>
      </c>
      <c r="AJ8">
        <v>3</v>
      </c>
      <c r="AK8" t="s">
        <v>65</v>
      </c>
      <c r="AL8">
        <v>3</v>
      </c>
      <c r="AM8" t="s">
        <v>66</v>
      </c>
      <c r="AN8">
        <v>4</v>
      </c>
      <c r="AO8" t="s">
        <v>67</v>
      </c>
      <c r="AP8">
        <v>4</v>
      </c>
      <c r="AQ8" t="s">
        <v>68</v>
      </c>
      <c r="AR8">
        <v>3</v>
      </c>
      <c r="AS8">
        <v>3.5</v>
      </c>
      <c r="AU8">
        <v>1.0714285714285714</v>
      </c>
      <c r="AV8" t="s">
        <v>121</v>
      </c>
      <c r="AW8">
        <v>4</v>
      </c>
      <c r="AX8">
        <v>12</v>
      </c>
      <c r="AY8" t="s">
        <v>122</v>
      </c>
    </row>
    <row r="9" spans="1:53">
      <c r="A9" t="s">
        <v>129</v>
      </c>
      <c r="B9" t="s">
        <v>130</v>
      </c>
      <c r="C9" t="s">
        <v>61</v>
      </c>
      <c r="D9">
        <v>3</v>
      </c>
      <c r="F9" t="s">
        <v>62</v>
      </c>
      <c r="G9" t="s">
        <v>75</v>
      </c>
      <c r="H9">
        <v>5</v>
      </c>
      <c r="I9">
        <v>5</v>
      </c>
      <c r="J9">
        <v>0</v>
      </c>
      <c r="K9">
        <v>9.43</v>
      </c>
      <c r="L9">
        <v>0</v>
      </c>
      <c r="M9">
        <v>0</v>
      </c>
      <c r="N9">
        <v>0</v>
      </c>
      <c r="P9">
        <v>7.4</v>
      </c>
      <c r="Q9">
        <v>0</v>
      </c>
      <c r="R9">
        <v>888</v>
      </c>
      <c r="S9">
        <v>6.24</v>
      </c>
      <c r="T9">
        <v>1.9400000000000001E-2</v>
      </c>
      <c r="U9">
        <v>4</v>
      </c>
      <c r="W9">
        <v>1</v>
      </c>
      <c r="X9">
        <v>1</v>
      </c>
      <c r="Y9">
        <v>0.45</v>
      </c>
      <c r="Z9">
        <v>4</v>
      </c>
      <c r="AA9">
        <v>0.65</v>
      </c>
      <c r="AB9">
        <v>3</v>
      </c>
      <c r="AC9">
        <v>0</v>
      </c>
      <c r="AD9">
        <v>1</v>
      </c>
      <c r="AE9">
        <v>2.25</v>
      </c>
      <c r="AG9">
        <v>3.125</v>
      </c>
      <c r="AH9" t="s">
        <v>120</v>
      </c>
      <c r="AI9" t="s">
        <v>64</v>
      </c>
      <c r="AJ9">
        <v>3</v>
      </c>
      <c r="AK9" t="s">
        <v>65</v>
      </c>
      <c r="AL9">
        <v>3</v>
      </c>
      <c r="AM9" t="s">
        <v>66</v>
      </c>
      <c r="AN9">
        <v>4</v>
      </c>
      <c r="AO9" t="s">
        <v>67</v>
      </c>
      <c r="AP9">
        <v>4</v>
      </c>
      <c r="AQ9" t="s">
        <v>68</v>
      </c>
      <c r="AR9">
        <v>3</v>
      </c>
      <c r="AS9">
        <v>3.5</v>
      </c>
      <c r="AU9">
        <v>0.8928571428571429</v>
      </c>
      <c r="AV9" t="s">
        <v>123</v>
      </c>
      <c r="AW9">
        <v>1</v>
      </c>
      <c r="AX9">
        <v>3</v>
      </c>
      <c r="AY9" t="s">
        <v>124</v>
      </c>
    </row>
    <row r="10" spans="1:53">
      <c r="A10" t="s">
        <v>129</v>
      </c>
      <c r="B10" t="s">
        <v>130</v>
      </c>
      <c r="C10" t="s">
        <v>61</v>
      </c>
      <c r="D10">
        <v>3</v>
      </c>
      <c r="F10" t="s">
        <v>76</v>
      </c>
      <c r="G10" t="s">
        <v>77</v>
      </c>
      <c r="H10">
        <v>78</v>
      </c>
      <c r="I10">
        <v>78</v>
      </c>
      <c r="J10">
        <v>0</v>
      </c>
      <c r="K10">
        <v>3.75</v>
      </c>
      <c r="L10">
        <v>0</v>
      </c>
      <c r="M10">
        <v>0</v>
      </c>
      <c r="N10">
        <v>0</v>
      </c>
      <c r="P10">
        <v>8.11</v>
      </c>
      <c r="Q10">
        <v>0</v>
      </c>
      <c r="R10">
        <v>973.19999999999993</v>
      </c>
      <c r="S10">
        <v>40.76</v>
      </c>
      <c r="T10">
        <v>0.70040000000000002</v>
      </c>
      <c r="U10">
        <v>5</v>
      </c>
      <c r="W10">
        <v>1</v>
      </c>
      <c r="X10">
        <v>1</v>
      </c>
      <c r="Y10">
        <v>0.45</v>
      </c>
      <c r="Z10">
        <v>4</v>
      </c>
      <c r="AA10">
        <v>0.6</v>
      </c>
      <c r="AB10">
        <v>3</v>
      </c>
      <c r="AC10">
        <v>0</v>
      </c>
      <c r="AD10">
        <v>1</v>
      </c>
      <c r="AE10">
        <v>2.25</v>
      </c>
      <c r="AG10">
        <v>3.625</v>
      </c>
      <c r="AH10" t="s">
        <v>120</v>
      </c>
      <c r="AI10" t="s">
        <v>64</v>
      </c>
      <c r="AJ10">
        <v>3</v>
      </c>
      <c r="AK10" t="s">
        <v>65</v>
      </c>
      <c r="AL10">
        <v>3</v>
      </c>
      <c r="AM10" t="s">
        <v>66</v>
      </c>
      <c r="AN10">
        <v>4</v>
      </c>
      <c r="AO10" t="s">
        <v>67</v>
      </c>
      <c r="AP10">
        <v>4</v>
      </c>
      <c r="AQ10" t="s">
        <v>68</v>
      </c>
      <c r="AR10">
        <v>3</v>
      </c>
      <c r="AS10">
        <v>3.5</v>
      </c>
      <c r="AU10">
        <v>1.0357142857142858</v>
      </c>
      <c r="AV10" t="s">
        <v>121</v>
      </c>
      <c r="AW10">
        <v>4</v>
      </c>
      <c r="AX10">
        <v>12</v>
      </c>
      <c r="AY10" t="s">
        <v>122</v>
      </c>
    </row>
    <row r="11" spans="1:53">
      <c r="A11" t="s">
        <v>129</v>
      </c>
      <c r="B11" t="s">
        <v>130</v>
      </c>
      <c r="C11" t="s">
        <v>61</v>
      </c>
      <c r="D11">
        <v>3</v>
      </c>
      <c r="F11" t="s">
        <v>62</v>
      </c>
      <c r="G11" t="s">
        <v>78</v>
      </c>
      <c r="H11">
        <v>35</v>
      </c>
      <c r="I11">
        <v>35</v>
      </c>
      <c r="J11">
        <v>0</v>
      </c>
      <c r="K11">
        <v>75.69</v>
      </c>
      <c r="L11">
        <v>0</v>
      </c>
      <c r="M11">
        <v>10.029999999999999</v>
      </c>
      <c r="N11">
        <v>0</v>
      </c>
      <c r="P11">
        <v>7.9</v>
      </c>
      <c r="Q11">
        <v>0</v>
      </c>
      <c r="R11">
        <v>948</v>
      </c>
      <c r="S11">
        <v>0.56999999999999995</v>
      </c>
      <c r="T11">
        <v>0.13420000000000001</v>
      </c>
      <c r="U11">
        <v>5</v>
      </c>
      <c r="W11">
        <v>1</v>
      </c>
      <c r="X11">
        <v>1</v>
      </c>
      <c r="Y11">
        <v>0.45</v>
      </c>
      <c r="Z11">
        <v>4</v>
      </c>
      <c r="AA11">
        <v>0.75</v>
      </c>
      <c r="AB11">
        <v>4</v>
      </c>
      <c r="AC11">
        <v>0</v>
      </c>
      <c r="AD11">
        <v>1</v>
      </c>
      <c r="AE11">
        <v>2.5</v>
      </c>
      <c r="AG11">
        <v>3.75</v>
      </c>
      <c r="AH11" t="s">
        <v>120</v>
      </c>
      <c r="AI11" t="s">
        <v>64</v>
      </c>
      <c r="AJ11">
        <v>3</v>
      </c>
      <c r="AK11" t="s">
        <v>65</v>
      </c>
      <c r="AL11">
        <v>3</v>
      </c>
      <c r="AM11" t="s">
        <v>66</v>
      </c>
      <c r="AN11">
        <v>4</v>
      </c>
      <c r="AO11" t="s">
        <v>67</v>
      </c>
      <c r="AP11">
        <v>4</v>
      </c>
      <c r="AQ11" t="s">
        <v>68</v>
      </c>
      <c r="AR11">
        <v>3</v>
      </c>
      <c r="AS11">
        <v>3.5</v>
      </c>
      <c r="AU11">
        <v>1.0714285714285714</v>
      </c>
      <c r="AV11" t="s">
        <v>121</v>
      </c>
      <c r="AW11">
        <v>2</v>
      </c>
      <c r="AX11">
        <v>6</v>
      </c>
      <c r="AY11" t="s">
        <v>125</v>
      </c>
    </row>
    <row r="12" spans="1:53">
      <c r="A12" t="s">
        <v>129</v>
      </c>
      <c r="B12" t="s">
        <v>130</v>
      </c>
      <c r="C12" t="s">
        <v>61</v>
      </c>
      <c r="D12">
        <v>3</v>
      </c>
      <c r="F12" t="s">
        <v>62</v>
      </c>
      <c r="G12" t="s">
        <v>79</v>
      </c>
      <c r="H12">
        <v>58</v>
      </c>
      <c r="I12">
        <v>58</v>
      </c>
      <c r="J12">
        <v>0</v>
      </c>
      <c r="K12">
        <v>61.06</v>
      </c>
      <c r="L12">
        <v>0</v>
      </c>
      <c r="M12">
        <v>57.23</v>
      </c>
      <c r="N12">
        <v>0</v>
      </c>
      <c r="P12">
        <v>7.9</v>
      </c>
      <c r="Q12">
        <v>0</v>
      </c>
      <c r="R12">
        <v>948</v>
      </c>
      <c r="S12">
        <v>11.14</v>
      </c>
      <c r="T12">
        <v>0.98370000000000002</v>
      </c>
      <c r="U12">
        <v>5</v>
      </c>
      <c r="W12">
        <v>1</v>
      </c>
      <c r="X12">
        <v>1</v>
      </c>
      <c r="Y12">
        <v>0.45</v>
      </c>
      <c r="Z12">
        <v>4</v>
      </c>
      <c r="AA12">
        <v>0.74</v>
      </c>
      <c r="AB12">
        <v>3</v>
      </c>
      <c r="AC12">
        <v>0</v>
      </c>
      <c r="AD12">
        <v>1</v>
      </c>
      <c r="AE12">
        <v>2.25</v>
      </c>
      <c r="AG12">
        <v>3.625</v>
      </c>
      <c r="AH12" t="s">
        <v>120</v>
      </c>
      <c r="AI12" t="s">
        <v>64</v>
      </c>
      <c r="AJ12">
        <v>3</v>
      </c>
      <c r="AK12" t="s">
        <v>65</v>
      </c>
      <c r="AL12">
        <v>3</v>
      </c>
      <c r="AM12" t="s">
        <v>66</v>
      </c>
      <c r="AN12">
        <v>4</v>
      </c>
      <c r="AO12" t="s">
        <v>67</v>
      </c>
      <c r="AP12">
        <v>4</v>
      </c>
      <c r="AQ12" t="s">
        <v>68</v>
      </c>
      <c r="AR12">
        <v>3</v>
      </c>
      <c r="AS12">
        <v>3.5</v>
      </c>
      <c r="AU12">
        <v>1.0357142857142858</v>
      </c>
      <c r="AV12" t="s">
        <v>121</v>
      </c>
      <c r="AW12">
        <v>4</v>
      </c>
      <c r="AX12">
        <v>12</v>
      </c>
      <c r="AY12" t="s">
        <v>122</v>
      </c>
    </row>
    <row r="13" spans="1:53">
      <c r="A13" t="s">
        <v>129</v>
      </c>
      <c r="B13" t="s">
        <v>130</v>
      </c>
      <c r="C13" t="s">
        <v>61</v>
      </c>
      <c r="D13">
        <v>3</v>
      </c>
      <c r="F13" t="s">
        <v>80</v>
      </c>
      <c r="G13" t="s">
        <v>81</v>
      </c>
      <c r="H13">
        <v>588</v>
      </c>
      <c r="I13">
        <v>588</v>
      </c>
      <c r="J13">
        <v>0</v>
      </c>
      <c r="K13">
        <v>152.04</v>
      </c>
      <c r="L13">
        <v>0</v>
      </c>
      <c r="M13">
        <v>172.88</v>
      </c>
      <c r="N13">
        <v>0</v>
      </c>
      <c r="O13">
        <v>9</v>
      </c>
      <c r="Q13">
        <v>1350</v>
      </c>
      <c r="R13">
        <v>0</v>
      </c>
      <c r="S13">
        <v>208.5</v>
      </c>
      <c r="T13">
        <v>0.92920000000000003</v>
      </c>
      <c r="U13">
        <v>5</v>
      </c>
      <c r="W13">
        <v>0.85</v>
      </c>
      <c r="X13">
        <v>4</v>
      </c>
      <c r="Y13">
        <v>0.45</v>
      </c>
      <c r="Z13">
        <v>4</v>
      </c>
      <c r="AA13">
        <v>0.9</v>
      </c>
      <c r="AB13">
        <v>5</v>
      </c>
      <c r="AC13">
        <v>0</v>
      </c>
      <c r="AD13">
        <v>1</v>
      </c>
      <c r="AE13">
        <v>3.5</v>
      </c>
      <c r="AG13">
        <v>4.25</v>
      </c>
      <c r="AH13" t="s">
        <v>126</v>
      </c>
      <c r="AI13" t="s">
        <v>64</v>
      </c>
      <c r="AJ13">
        <v>3</v>
      </c>
      <c r="AK13" t="s">
        <v>65</v>
      </c>
      <c r="AL13">
        <v>3</v>
      </c>
      <c r="AM13" t="s">
        <v>66</v>
      </c>
      <c r="AN13">
        <v>4</v>
      </c>
      <c r="AO13" t="s">
        <v>67</v>
      </c>
      <c r="AP13">
        <v>4</v>
      </c>
      <c r="AQ13" t="s">
        <v>68</v>
      </c>
      <c r="AR13">
        <v>3</v>
      </c>
      <c r="AS13">
        <v>3.5</v>
      </c>
      <c r="AU13">
        <v>1.2142857142857142</v>
      </c>
      <c r="AV13" t="s">
        <v>121</v>
      </c>
      <c r="AW13">
        <v>4</v>
      </c>
      <c r="AX13">
        <v>12</v>
      </c>
      <c r="AY13" t="s">
        <v>122</v>
      </c>
    </row>
    <row r="14" spans="1:53">
      <c r="A14" t="s">
        <v>129</v>
      </c>
      <c r="B14" t="s">
        <v>130</v>
      </c>
      <c r="C14" t="s">
        <v>61</v>
      </c>
      <c r="D14">
        <v>3</v>
      </c>
      <c r="F14" t="s">
        <v>80</v>
      </c>
      <c r="G14" t="s">
        <v>82</v>
      </c>
      <c r="H14">
        <v>524</v>
      </c>
      <c r="I14">
        <v>524</v>
      </c>
      <c r="J14">
        <v>0</v>
      </c>
      <c r="K14">
        <v>81.93</v>
      </c>
      <c r="L14">
        <v>0</v>
      </c>
      <c r="M14">
        <v>134.1</v>
      </c>
      <c r="N14">
        <v>1</v>
      </c>
      <c r="O14">
        <v>9.1</v>
      </c>
      <c r="Q14">
        <v>1365</v>
      </c>
      <c r="R14">
        <v>0</v>
      </c>
      <c r="S14">
        <v>418.48</v>
      </c>
      <c r="T14">
        <v>0.97399999999999998</v>
      </c>
      <c r="U14">
        <v>5</v>
      </c>
      <c r="W14">
        <v>0.64</v>
      </c>
      <c r="X14">
        <v>3</v>
      </c>
      <c r="Y14">
        <v>0.4</v>
      </c>
      <c r="Z14">
        <v>4</v>
      </c>
      <c r="AA14">
        <v>0.9</v>
      </c>
      <c r="AB14">
        <v>5</v>
      </c>
      <c r="AC14">
        <v>0</v>
      </c>
      <c r="AD14">
        <v>1</v>
      </c>
      <c r="AE14">
        <v>3.25</v>
      </c>
      <c r="AG14">
        <v>4.125</v>
      </c>
      <c r="AH14" t="s">
        <v>126</v>
      </c>
      <c r="AI14" t="s">
        <v>64</v>
      </c>
      <c r="AJ14">
        <v>3</v>
      </c>
      <c r="AK14" t="s">
        <v>65</v>
      </c>
      <c r="AL14">
        <v>3</v>
      </c>
      <c r="AM14" t="s">
        <v>66</v>
      </c>
      <c r="AN14">
        <v>4</v>
      </c>
      <c r="AO14" t="s">
        <v>67</v>
      </c>
      <c r="AP14">
        <v>4</v>
      </c>
      <c r="AQ14" t="s">
        <v>83</v>
      </c>
      <c r="AR14">
        <v>4</v>
      </c>
      <c r="AS14">
        <v>3.5</v>
      </c>
      <c r="AU14">
        <v>1.1785714285714286</v>
      </c>
      <c r="AV14" t="s">
        <v>121</v>
      </c>
      <c r="AW14">
        <v>4</v>
      </c>
      <c r="AX14">
        <v>12</v>
      </c>
      <c r="AY14" t="s">
        <v>122</v>
      </c>
    </row>
    <row r="15" spans="1:53">
      <c r="A15" t="s">
        <v>129</v>
      </c>
      <c r="B15" t="s">
        <v>130</v>
      </c>
      <c r="C15" t="s">
        <v>61</v>
      </c>
      <c r="D15">
        <v>3</v>
      </c>
      <c r="F15" t="s">
        <v>62</v>
      </c>
      <c r="G15" t="s">
        <v>84</v>
      </c>
      <c r="H15">
        <v>55</v>
      </c>
      <c r="I15">
        <v>55</v>
      </c>
      <c r="J15">
        <v>0</v>
      </c>
      <c r="K15">
        <v>65.040000000000006</v>
      </c>
      <c r="L15">
        <v>0</v>
      </c>
      <c r="M15">
        <v>155.38999999999999</v>
      </c>
      <c r="N15">
        <v>0</v>
      </c>
      <c r="P15">
        <v>7.6</v>
      </c>
      <c r="Q15">
        <v>0</v>
      </c>
      <c r="R15">
        <v>912</v>
      </c>
      <c r="S15">
        <v>49.78</v>
      </c>
      <c r="T15">
        <v>0.95020000000000004</v>
      </c>
      <c r="U15">
        <v>5</v>
      </c>
      <c r="W15">
        <v>1</v>
      </c>
      <c r="X15">
        <v>1</v>
      </c>
      <c r="Y15">
        <v>0.55000000000000004</v>
      </c>
      <c r="Z15">
        <v>5</v>
      </c>
      <c r="AA15">
        <v>0.8</v>
      </c>
      <c r="AB15">
        <v>4</v>
      </c>
      <c r="AC15">
        <v>0</v>
      </c>
      <c r="AD15">
        <v>1</v>
      </c>
      <c r="AE15">
        <v>2.75</v>
      </c>
      <c r="AG15">
        <v>3.875</v>
      </c>
      <c r="AH15" t="s">
        <v>120</v>
      </c>
      <c r="AI15" t="s">
        <v>64</v>
      </c>
      <c r="AJ15">
        <v>3</v>
      </c>
      <c r="AK15" t="s">
        <v>65</v>
      </c>
      <c r="AL15">
        <v>3</v>
      </c>
      <c r="AM15" t="s">
        <v>66</v>
      </c>
      <c r="AN15">
        <v>4</v>
      </c>
      <c r="AO15" t="s">
        <v>67</v>
      </c>
      <c r="AP15">
        <v>4</v>
      </c>
      <c r="AQ15" t="s">
        <v>68</v>
      </c>
      <c r="AR15">
        <v>3</v>
      </c>
      <c r="AS15">
        <v>3.5</v>
      </c>
      <c r="AU15">
        <v>1.1071428571428572</v>
      </c>
      <c r="AV15" t="s">
        <v>121</v>
      </c>
      <c r="AW15">
        <v>4</v>
      </c>
      <c r="AX15">
        <v>12</v>
      </c>
      <c r="AY15" t="s">
        <v>122</v>
      </c>
    </row>
    <row r="16" spans="1:53">
      <c r="A16" t="s">
        <v>129</v>
      </c>
      <c r="B16" t="s">
        <v>130</v>
      </c>
      <c r="C16" t="s">
        <v>61</v>
      </c>
      <c r="D16">
        <v>3</v>
      </c>
      <c r="F16" t="s">
        <v>62</v>
      </c>
      <c r="G16" t="s">
        <v>85</v>
      </c>
      <c r="H16">
        <v>26</v>
      </c>
      <c r="I16">
        <v>26</v>
      </c>
      <c r="J16">
        <v>0</v>
      </c>
      <c r="K16">
        <v>84.65</v>
      </c>
      <c r="L16">
        <v>0</v>
      </c>
      <c r="M16">
        <v>121.75</v>
      </c>
      <c r="N16">
        <v>0</v>
      </c>
      <c r="O16">
        <v>7.99</v>
      </c>
      <c r="Q16">
        <v>1198.5</v>
      </c>
      <c r="R16">
        <v>0</v>
      </c>
      <c r="S16">
        <v>47.27</v>
      </c>
      <c r="T16">
        <v>0.96579999999999999</v>
      </c>
      <c r="U16">
        <v>5</v>
      </c>
      <c r="W16">
        <v>1</v>
      </c>
      <c r="X16">
        <v>1</v>
      </c>
      <c r="AA16">
        <v>0.75</v>
      </c>
      <c r="AB16">
        <v>4</v>
      </c>
      <c r="AC16">
        <v>0</v>
      </c>
      <c r="AD16">
        <v>1</v>
      </c>
      <c r="AE16">
        <v>1.5</v>
      </c>
      <c r="AG16">
        <v>3.25</v>
      </c>
      <c r="AH16" t="s">
        <v>120</v>
      </c>
      <c r="AI16" t="s">
        <v>64</v>
      </c>
      <c r="AJ16">
        <v>3</v>
      </c>
      <c r="AK16" t="s">
        <v>65</v>
      </c>
      <c r="AL16">
        <v>3</v>
      </c>
      <c r="AM16" t="s">
        <v>66</v>
      </c>
      <c r="AN16">
        <v>4</v>
      </c>
      <c r="AO16" t="s">
        <v>67</v>
      </c>
      <c r="AP16">
        <v>4</v>
      </c>
      <c r="AQ16" t="s">
        <v>86</v>
      </c>
      <c r="AR16">
        <v>4</v>
      </c>
      <c r="AS16">
        <v>3.5</v>
      </c>
      <c r="AU16">
        <v>0.9285714285714286</v>
      </c>
      <c r="AV16" t="s">
        <v>123</v>
      </c>
      <c r="AW16">
        <v>3</v>
      </c>
      <c r="AX16">
        <v>9</v>
      </c>
      <c r="AY16" t="s">
        <v>127</v>
      </c>
    </row>
    <row r="17" spans="1:51">
      <c r="A17" t="s">
        <v>129</v>
      </c>
      <c r="B17" t="s">
        <v>130</v>
      </c>
      <c r="C17" t="s">
        <v>61</v>
      </c>
      <c r="D17">
        <v>3</v>
      </c>
      <c r="F17" t="s">
        <v>62</v>
      </c>
      <c r="G17" t="s">
        <v>87</v>
      </c>
      <c r="H17">
        <v>26</v>
      </c>
      <c r="I17">
        <v>26</v>
      </c>
      <c r="J17">
        <v>0</v>
      </c>
      <c r="K17">
        <v>217.11</v>
      </c>
      <c r="L17">
        <v>0</v>
      </c>
      <c r="M17">
        <v>350.35</v>
      </c>
      <c r="N17">
        <v>0</v>
      </c>
      <c r="O17">
        <v>8</v>
      </c>
      <c r="Q17">
        <v>1200</v>
      </c>
      <c r="R17">
        <v>0</v>
      </c>
      <c r="S17">
        <v>147.88999999999999</v>
      </c>
      <c r="T17">
        <v>0.96940000000000004</v>
      </c>
      <c r="U17">
        <v>5</v>
      </c>
      <c r="W17">
        <v>1</v>
      </c>
      <c r="X17">
        <v>1</v>
      </c>
      <c r="Y17">
        <v>0.5</v>
      </c>
      <c r="Z17">
        <v>5</v>
      </c>
      <c r="AA17">
        <v>0.7</v>
      </c>
      <c r="AB17">
        <v>3</v>
      </c>
      <c r="AC17">
        <v>0</v>
      </c>
      <c r="AD17">
        <v>1</v>
      </c>
      <c r="AE17">
        <v>2.5</v>
      </c>
      <c r="AG17">
        <v>3.75</v>
      </c>
      <c r="AH17" t="s">
        <v>120</v>
      </c>
      <c r="AI17" t="s">
        <v>64</v>
      </c>
      <c r="AJ17">
        <v>3</v>
      </c>
      <c r="AK17" t="s">
        <v>65</v>
      </c>
      <c r="AL17">
        <v>3</v>
      </c>
      <c r="AM17" t="s">
        <v>66</v>
      </c>
      <c r="AN17">
        <v>4</v>
      </c>
      <c r="AO17" t="s">
        <v>67</v>
      </c>
      <c r="AP17">
        <v>4</v>
      </c>
      <c r="AQ17" t="s">
        <v>68</v>
      </c>
      <c r="AR17">
        <v>3</v>
      </c>
      <c r="AS17">
        <v>3.5</v>
      </c>
      <c r="AU17">
        <v>1.0714285714285714</v>
      </c>
      <c r="AV17" t="s">
        <v>121</v>
      </c>
      <c r="AW17">
        <v>4</v>
      </c>
      <c r="AX17">
        <v>12</v>
      </c>
      <c r="AY17" t="s">
        <v>122</v>
      </c>
    </row>
    <row r="18" spans="1:51">
      <c r="A18" t="s">
        <v>129</v>
      </c>
      <c r="B18" t="s">
        <v>130</v>
      </c>
      <c r="C18" t="s">
        <v>61</v>
      </c>
      <c r="D18">
        <v>3</v>
      </c>
      <c r="F18" t="s">
        <v>62</v>
      </c>
      <c r="G18" t="s">
        <v>88</v>
      </c>
      <c r="H18">
        <v>4</v>
      </c>
      <c r="I18">
        <v>4</v>
      </c>
      <c r="J18">
        <v>0</v>
      </c>
      <c r="K18">
        <v>1.37</v>
      </c>
      <c r="L18">
        <v>0</v>
      </c>
      <c r="M18">
        <v>4.9000000000000004</v>
      </c>
      <c r="N18">
        <v>0</v>
      </c>
      <c r="P18">
        <v>7.6</v>
      </c>
      <c r="Q18">
        <v>0</v>
      </c>
      <c r="R18">
        <v>912</v>
      </c>
      <c r="S18">
        <v>26.41</v>
      </c>
      <c r="T18">
        <v>0.88029999999999997</v>
      </c>
      <c r="U18">
        <v>5</v>
      </c>
      <c r="W18">
        <v>1</v>
      </c>
      <c r="X18">
        <v>1</v>
      </c>
      <c r="Y18">
        <v>0.55000000000000004</v>
      </c>
      <c r="Z18">
        <v>5</v>
      </c>
      <c r="AA18">
        <v>0.7</v>
      </c>
      <c r="AB18">
        <v>3</v>
      </c>
      <c r="AC18">
        <v>0</v>
      </c>
      <c r="AD18">
        <v>1</v>
      </c>
      <c r="AE18">
        <v>2.5</v>
      </c>
      <c r="AG18">
        <v>3.75</v>
      </c>
      <c r="AH18" t="s">
        <v>120</v>
      </c>
      <c r="AI18" t="s">
        <v>64</v>
      </c>
      <c r="AJ18">
        <v>3</v>
      </c>
      <c r="AK18" t="s">
        <v>65</v>
      </c>
      <c r="AL18">
        <v>3</v>
      </c>
      <c r="AM18" t="s">
        <v>66</v>
      </c>
      <c r="AN18">
        <v>4</v>
      </c>
      <c r="AO18" t="s">
        <v>67</v>
      </c>
      <c r="AP18">
        <v>4</v>
      </c>
      <c r="AQ18" t="s">
        <v>68</v>
      </c>
      <c r="AR18">
        <v>3</v>
      </c>
      <c r="AS18">
        <v>3.5</v>
      </c>
      <c r="AU18">
        <v>1.0714285714285714</v>
      </c>
      <c r="AV18" t="s">
        <v>121</v>
      </c>
      <c r="AW18">
        <v>4</v>
      </c>
      <c r="AX18">
        <v>12</v>
      </c>
      <c r="AY18" t="s">
        <v>122</v>
      </c>
    </row>
    <row r="19" spans="1:51">
      <c r="A19" t="s">
        <v>129</v>
      </c>
      <c r="B19" t="s">
        <v>130</v>
      </c>
      <c r="C19" t="s">
        <v>61</v>
      </c>
      <c r="D19">
        <v>3</v>
      </c>
      <c r="F19" t="s">
        <v>76</v>
      </c>
      <c r="G19" t="s">
        <v>89</v>
      </c>
      <c r="H19">
        <v>22</v>
      </c>
      <c r="I19">
        <v>22</v>
      </c>
      <c r="J19">
        <v>0</v>
      </c>
      <c r="K19">
        <v>5.25</v>
      </c>
      <c r="L19">
        <v>0</v>
      </c>
      <c r="M19">
        <v>0</v>
      </c>
      <c r="N19">
        <v>0</v>
      </c>
      <c r="P19">
        <v>7.8</v>
      </c>
      <c r="Q19">
        <v>0</v>
      </c>
      <c r="R19">
        <v>936</v>
      </c>
      <c r="S19">
        <v>45.38</v>
      </c>
      <c r="T19">
        <v>0.27660000000000001</v>
      </c>
      <c r="U19">
        <v>3</v>
      </c>
      <c r="W19">
        <v>1</v>
      </c>
      <c r="X19">
        <v>1</v>
      </c>
      <c r="Y19">
        <v>0.55000000000000004</v>
      </c>
      <c r="Z19">
        <v>5</v>
      </c>
      <c r="AA19">
        <v>0.6</v>
      </c>
      <c r="AB19">
        <v>3</v>
      </c>
      <c r="AC19">
        <v>0</v>
      </c>
      <c r="AD19">
        <v>1</v>
      </c>
      <c r="AE19">
        <v>2.5</v>
      </c>
      <c r="AG19">
        <v>2.75</v>
      </c>
      <c r="AH19" t="s">
        <v>128</v>
      </c>
      <c r="AI19" t="s">
        <v>64</v>
      </c>
      <c r="AJ19">
        <v>3</v>
      </c>
      <c r="AK19" t="s">
        <v>65</v>
      </c>
      <c r="AL19">
        <v>3</v>
      </c>
      <c r="AM19" t="s">
        <v>66</v>
      </c>
      <c r="AN19">
        <v>4</v>
      </c>
      <c r="AO19" t="s">
        <v>67</v>
      </c>
      <c r="AP19">
        <v>4</v>
      </c>
      <c r="AQ19" t="s">
        <v>68</v>
      </c>
      <c r="AR19">
        <v>3</v>
      </c>
      <c r="AS19">
        <v>3.5</v>
      </c>
      <c r="AU19">
        <v>0.7857142857142857</v>
      </c>
      <c r="AV19" t="s">
        <v>123</v>
      </c>
      <c r="AW19">
        <v>3</v>
      </c>
      <c r="AX19">
        <v>9</v>
      </c>
      <c r="AY19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workbookViewId="0">
      <selection activeCell="A3" sqref="A3"/>
    </sheetView>
  </sheetViews>
  <sheetFormatPr defaultRowHeight="15"/>
  <cols>
    <col min="1" max="2" width="17.28515625" customWidth="1"/>
    <col min="3" max="3" width="28.7109375" customWidth="1"/>
    <col min="4" max="4" width="30.85546875" customWidth="1"/>
    <col min="5" max="5" width="14.85546875" customWidth="1"/>
    <col min="6" max="6" width="20.140625" customWidth="1"/>
  </cols>
  <sheetData>
    <row r="3" spans="1:6">
      <c r="A3" s="102" t="s">
        <v>131</v>
      </c>
      <c r="B3" t="s">
        <v>133</v>
      </c>
      <c r="C3" t="s">
        <v>171</v>
      </c>
      <c r="D3" t="s">
        <v>172</v>
      </c>
      <c r="E3" t="s">
        <v>173</v>
      </c>
      <c r="F3" t="s">
        <v>174</v>
      </c>
    </row>
    <row r="4" spans="1:6">
      <c r="A4" s="103" t="s">
        <v>80</v>
      </c>
      <c r="B4" s="105">
        <v>2</v>
      </c>
      <c r="C4" s="105">
        <v>4.1875</v>
      </c>
      <c r="D4" s="105">
        <v>7</v>
      </c>
      <c r="E4" s="105">
        <v>1.1964285714285714</v>
      </c>
      <c r="F4" s="105">
        <v>12</v>
      </c>
    </row>
    <row r="5" spans="1:6">
      <c r="A5" s="104" t="s">
        <v>126</v>
      </c>
      <c r="B5" s="105">
        <v>2</v>
      </c>
      <c r="C5" s="105">
        <v>4.1875</v>
      </c>
      <c r="D5" s="105">
        <v>7</v>
      </c>
      <c r="E5" s="105">
        <v>1.1964285714285714</v>
      </c>
      <c r="F5" s="105">
        <v>12</v>
      </c>
    </row>
    <row r="6" spans="1:6">
      <c r="A6" s="103" t="s">
        <v>62</v>
      </c>
      <c r="B6" s="105">
        <v>14</v>
      </c>
      <c r="C6" s="105">
        <v>3.6160714285714284</v>
      </c>
      <c r="D6" s="105">
        <v>49</v>
      </c>
      <c r="E6" s="105">
        <v>1.0331632653061225</v>
      </c>
      <c r="F6" s="105">
        <v>10.071428571428571</v>
      </c>
    </row>
    <row r="7" spans="1:6">
      <c r="A7" s="104" t="s">
        <v>120</v>
      </c>
      <c r="B7" s="105">
        <v>14</v>
      </c>
      <c r="C7" s="105">
        <v>3.6160714285714284</v>
      </c>
      <c r="D7" s="105">
        <v>49</v>
      </c>
      <c r="E7" s="105">
        <v>1.0331632653061225</v>
      </c>
      <c r="F7" s="105">
        <v>10.071428571428571</v>
      </c>
    </row>
    <row r="8" spans="1:6">
      <c r="A8" s="103" t="s">
        <v>76</v>
      </c>
      <c r="B8" s="105">
        <v>2</v>
      </c>
      <c r="C8" s="105">
        <v>3.1875</v>
      </c>
      <c r="D8" s="105">
        <v>7</v>
      </c>
      <c r="E8" s="105">
        <v>0.91071428571428581</v>
      </c>
      <c r="F8" s="105">
        <v>10.5</v>
      </c>
    </row>
    <row r="9" spans="1:6">
      <c r="A9" s="104" t="s">
        <v>128</v>
      </c>
      <c r="B9" s="105">
        <v>1</v>
      </c>
      <c r="C9" s="105">
        <v>2.75</v>
      </c>
      <c r="D9" s="105">
        <v>3.5</v>
      </c>
      <c r="E9" s="105">
        <v>0.7857142857142857</v>
      </c>
      <c r="F9" s="105">
        <v>9</v>
      </c>
    </row>
    <row r="10" spans="1:6">
      <c r="A10" s="104" t="s">
        <v>120</v>
      </c>
      <c r="B10" s="105">
        <v>1</v>
      </c>
      <c r="C10" s="105">
        <v>3.625</v>
      </c>
      <c r="D10" s="105">
        <v>3.5</v>
      </c>
      <c r="E10" s="105">
        <v>1.0357142857142858</v>
      </c>
      <c r="F10" s="105">
        <v>12</v>
      </c>
    </row>
    <row r="11" spans="1:6">
      <c r="A11" s="103" t="s">
        <v>132</v>
      </c>
      <c r="B11" s="105">
        <v>18</v>
      </c>
      <c r="C11" s="105">
        <v>3.6319444444444446</v>
      </c>
      <c r="D11" s="105">
        <v>63</v>
      </c>
      <c r="E11" s="105">
        <v>1.0376984126984126</v>
      </c>
      <c r="F11" s="105">
        <v>10.333333333333334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8" workbookViewId="0">
      <selection activeCell="D12" sqref="D12:D15"/>
    </sheetView>
  </sheetViews>
  <sheetFormatPr defaultColWidth="8.85546875" defaultRowHeight="12.75"/>
  <cols>
    <col min="1" max="3" width="15.7109375" style="106" customWidth="1"/>
    <col min="4" max="4" width="20.7109375" style="106" customWidth="1"/>
    <col min="5" max="5" width="20.7109375" style="133" customWidth="1"/>
    <col min="6" max="6" width="20.7109375" style="106" customWidth="1"/>
    <col min="7" max="10" width="15.7109375" style="106" customWidth="1"/>
    <col min="11" max="12" width="15.7109375" style="146" customWidth="1"/>
    <col min="13" max="13" width="15.7109375" style="106" customWidth="1"/>
    <col min="14" max="16384" width="8.85546875" style="106"/>
  </cols>
  <sheetData>
    <row r="1" spans="1:13">
      <c r="A1" s="190" t="s">
        <v>91</v>
      </c>
      <c r="B1" s="192" t="s">
        <v>18</v>
      </c>
      <c r="C1" s="194" t="s">
        <v>19</v>
      </c>
      <c r="D1" s="196" t="s">
        <v>134</v>
      </c>
      <c r="E1" s="197"/>
      <c r="F1" s="198"/>
      <c r="G1" s="199" t="s">
        <v>135</v>
      </c>
      <c r="H1" s="201" t="s">
        <v>136</v>
      </c>
      <c r="I1" s="180" t="s">
        <v>10</v>
      </c>
      <c r="J1" s="182" t="s">
        <v>137</v>
      </c>
      <c r="K1" s="184" t="s">
        <v>138</v>
      </c>
      <c r="L1" s="186" t="s">
        <v>14</v>
      </c>
      <c r="M1" s="188" t="s">
        <v>137</v>
      </c>
    </row>
    <row r="2" spans="1:13">
      <c r="A2" s="191"/>
      <c r="B2" s="193"/>
      <c r="C2" s="195"/>
      <c r="D2" s="107" t="s">
        <v>139</v>
      </c>
      <c r="E2" s="108" t="s">
        <v>140</v>
      </c>
      <c r="F2" s="109" t="s">
        <v>141</v>
      </c>
      <c r="G2" s="200"/>
      <c r="H2" s="202"/>
      <c r="I2" s="181"/>
      <c r="J2" s="183"/>
      <c r="K2" s="185"/>
      <c r="L2" s="187"/>
      <c r="M2" s="189"/>
    </row>
    <row r="3" spans="1:13" ht="38.25" customHeight="1">
      <c r="A3" s="175" t="s">
        <v>142</v>
      </c>
      <c r="B3" s="175" t="s">
        <v>151</v>
      </c>
      <c r="C3" s="175" t="s">
        <v>144</v>
      </c>
      <c r="D3" s="203" t="s">
        <v>186</v>
      </c>
      <c r="E3" s="110" t="s">
        <v>153</v>
      </c>
      <c r="F3" s="111" t="s">
        <v>164</v>
      </c>
      <c r="G3" s="138" t="s">
        <v>175</v>
      </c>
      <c r="H3" s="135" t="s">
        <v>145</v>
      </c>
      <c r="I3" s="138" t="s">
        <v>178</v>
      </c>
      <c r="J3" s="172" t="s">
        <v>179</v>
      </c>
      <c r="K3" s="141">
        <v>12</v>
      </c>
      <c r="L3" s="147" t="s">
        <v>182</v>
      </c>
      <c r="M3" s="135" t="s">
        <v>183</v>
      </c>
    </row>
    <row r="4" spans="1:13" ht="89.25">
      <c r="A4" s="175"/>
      <c r="B4" s="175"/>
      <c r="C4" s="175"/>
      <c r="D4" s="204" t="s">
        <v>187</v>
      </c>
      <c r="E4" s="110" t="s">
        <v>156</v>
      </c>
      <c r="F4" s="112" t="s">
        <v>166</v>
      </c>
      <c r="G4" s="139"/>
      <c r="H4" s="136"/>
      <c r="I4" s="139"/>
      <c r="J4" s="173"/>
      <c r="K4" s="142"/>
      <c r="L4" s="148"/>
      <c r="M4" s="136"/>
    </row>
    <row r="5" spans="1:13" ht="76.5">
      <c r="A5" s="175"/>
      <c r="B5" s="175"/>
      <c r="C5" s="175"/>
      <c r="D5" s="204" t="s">
        <v>188</v>
      </c>
      <c r="E5" s="110" t="s">
        <v>159</v>
      </c>
      <c r="F5" s="113" t="s">
        <v>169</v>
      </c>
      <c r="G5" s="139"/>
      <c r="H5" s="136"/>
      <c r="I5" s="139"/>
      <c r="J5" s="173"/>
      <c r="K5" s="142"/>
      <c r="L5" s="148"/>
      <c r="M5" s="136"/>
    </row>
    <row r="6" spans="1:13" ht="25.5">
      <c r="A6" s="176"/>
      <c r="B6" s="176"/>
      <c r="C6" s="176"/>
      <c r="D6" s="204" t="s">
        <v>189</v>
      </c>
      <c r="E6" s="110" t="s">
        <v>161</v>
      </c>
      <c r="F6" s="111" t="s">
        <v>146</v>
      </c>
      <c r="G6" s="139"/>
      <c r="H6" s="136"/>
      <c r="I6" s="139"/>
      <c r="J6" s="174"/>
      <c r="K6" s="142"/>
      <c r="L6" s="148"/>
      <c r="M6" s="136"/>
    </row>
    <row r="7" spans="1:13" ht="38.25" customHeight="1">
      <c r="A7" s="175" t="s">
        <v>142</v>
      </c>
      <c r="B7" s="175" t="s">
        <v>143</v>
      </c>
      <c r="C7" s="175" t="s">
        <v>152</v>
      </c>
      <c r="D7" s="203" t="s">
        <v>186</v>
      </c>
      <c r="E7" s="110" t="s">
        <v>154</v>
      </c>
      <c r="F7" s="111" t="s">
        <v>165</v>
      </c>
      <c r="G7" s="138" t="s">
        <v>176</v>
      </c>
      <c r="H7" s="135" t="s">
        <v>145</v>
      </c>
      <c r="I7" s="138" t="s">
        <v>180</v>
      </c>
      <c r="J7" s="172" t="s">
        <v>181</v>
      </c>
      <c r="K7" s="141">
        <v>10.07</v>
      </c>
      <c r="L7" s="147" t="s">
        <v>147</v>
      </c>
      <c r="M7" s="135" t="s">
        <v>148</v>
      </c>
    </row>
    <row r="8" spans="1:13" ht="89.25">
      <c r="A8" s="175"/>
      <c r="B8" s="175"/>
      <c r="C8" s="175"/>
      <c r="D8" s="204" t="s">
        <v>187</v>
      </c>
      <c r="E8" s="110" t="s">
        <v>157</v>
      </c>
      <c r="F8" s="112" t="s">
        <v>167</v>
      </c>
      <c r="G8" s="139"/>
      <c r="H8" s="136"/>
      <c r="I8" s="139"/>
      <c r="J8" s="173"/>
      <c r="K8" s="142"/>
      <c r="L8" s="148"/>
      <c r="M8" s="136"/>
    </row>
    <row r="9" spans="1:13" ht="76.5">
      <c r="A9" s="175"/>
      <c r="B9" s="175"/>
      <c r="C9" s="175"/>
      <c r="D9" s="204" t="s">
        <v>188</v>
      </c>
      <c r="E9" s="110" t="s">
        <v>160</v>
      </c>
      <c r="F9" s="113" t="s">
        <v>170</v>
      </c>
      <c r="G9" s="139"/>
      <c r="H9" s="136"/>
      <c r="I9" s="139"/>
      <c r="J9" s="173"/>
      <c r="K9" s="142"/>
      <c r="L9" s="148"/>
      <c r="M9" s="136"/>
    </row>
    <row r="10" spans="1:13" ht="25.5">
      <c r="A10" s="176"/>
      <c r="B10" s="176"/>
      <c r="C10" s="176"/>
      <c r="D10" s="204" t="s">
        <v>189</v>
      </c>
      <c r="E10" s="110" t="s">
        <v>162</v>
      </c>
      <c r="F10" s="111" t="s">
        <v>146</v>
      </c>
      <c r="G10" s="140"/>
      <c r="H10" s="137"/>
      <c r="I10" s="140"/>
      <c r="J10" s="137"/>
      <c r="K10" s="143"/>
      <c r="L10" s="149"/>
      <c r="M10" s="137"/>
    </row>
    <row r="11" spans="1:13">
      <c r="A11" s="114"/>
      <c r="B11" s="115"/>
      <c r="C11" s="116"/>
      <c r="D11" s="134"/>
      <c r="E11" s="110"/>
      <c r="F11" s="111"/>
      <c r="G11" s="117"/>
      <c r="H11" s="118"/>
      <c r="I11" s="117"/>
      <c r="J11" s="119"/>
      <c r="K11" s="117"/>
      <c r="L11" s="120"/>
      <c r="M11" s="118"/>
    </row>
    <row r="12" spans="1:13" ht="38.25">
      <c r="A12" s="175" t="s">
        <v>142</v>
      </c>
      <c r="B12" s="121" t="s">
        <v>76</v>
      </c>
      <c r="C12" s="122" t="s">
        <v>144</v>
      </c>
      <c r="D12" s="203" t="s">
        <v>186</v>
      </c>
      <c r="E12" s="110" t="s">
        <v>155</v>
      </c>
      <c r="F12" s="111" t="s">
        <v>165</v>
      </c>
      <c r="G12" s="123" t="s">
        <v>177</v>
      </c>
      <c r="H12" s="123" t="s">
        <v>145</v>
      </c>
      <c r="I12" s="123" t="s">
        <v>184</v>
      </c>
      <c r="J12" s="177" t="s">
        <v>185</v>
      </c>
      <c r="K12" s="123">
        <v>10.5</v>
      </c>
      <c r="L12" s="123" t="s">
        <v>147</v>
      </c>
      <c r="M12" s="124" t="s">
        <v>148</v>
      </c>
    </row>
    <row r="13" spans="1:13" ht="89.25">
      <c r="A13" s="175"/>
      <c r="B13" s="125"/>
      <c r="C13" s="126"/>
      <c r="D13" s="204" t="s">
        <v>187</v>
      </c>
      <c r="E13" s="110" t="s">
        <v>158</v>
      </c>
      <c r="F13" s="127" t="s">
        <v>168</v>
      </c>
      <c r="G13" s="128"/>
      <c r="H13" s="128"/>
      <c r="I13" s="128"/>
      <c r="J13" s="178"/>
      <c r="K13" s="144"/>
      <c r="L13" s="144"/>
      <c r="M13" s="128"/>
    </row>
    <row r="14" spans="1:13" ht="76.5">
      <c r="A14" s="175"/>
      <c r="B14" s="125"/>
      <c r="C14" s="126"/>
      <c r="D14" s="204" t="s">
        <v>188</v>
      </c>
      <c r="E14" s="110" t="s">
        <v>149</v>
      </c>
      <c r="F14" s="129" t="s">
        <v>150</v>
      </c>
      <c r="G14" s="128"/>
      <c r="H14" s="128"/>
      <c r="I14" s="128"/>
      <c r="J14" s="178"/>
      <c r="K14" s="144"/>
      <c r="L14" s="144"/>
      <c r="M14" s="128"/>
    </row>
    <row r="15" spans="1:13" ht="25.5">
      <c r="A15" s="175"/>
      <c r="B15" s="130"/>
      <c r="C15" s="131"/>
      <c r="D15" s="204" t="s">
        <v>189</v>
      </c>
      <c r="E15" s="110" t="s">
        <v>163</v>
      </c>
      <c r="F15" s="129" t="s">
        <v>146</v>
      </c>
      <c r="G15" s="132"/>
      <c r="H15" s="132"/>
      <c r="I15" s="132"/>
      <c r="J15" s="179"/>
      <c r="K15" s="145"/>
      <c r="L15" s="145"/>
      <c r="M15" s="132"/>
    </row>
  </sheetData>
  <mergeCells count="21">
    <mergeCell ref="L1:L2"/>
    <mergeCell ref="M1:M2"/>
    <mergeCell ref="A7:A10"/>
    <mergeCell ref="B7:B10"/>
    <mergeCell ref="C7:C10"/>
    <mergeCell ref="A1:A2"/>
    <mergeCell ref="B1:B2"/>
    <mergeCell ref="C1:C2"/>
    <mergeCell ref="D1:F1"/>
    <mergeCell ref="G1:G2"/>
    <mergeCell ref="H1:H2"/>
    <mergeCell ref="A12:A15"/>
    <mergeCell ref="J12:J15"/>
    <mergeCell ref="I1:I2"/>
    <mergeCell ref="J1:J2"/>
    <mergeCell ref="K1:K2"/>
    <mergeCell ref="J3:J6"/>
    <mergeCell ref="J7:J9"/>
    <mergeCell ref="A3:A6"/>
    <mergeCell ref="B3:B6"/>
    <mergeCell ref="C3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Fisheries_SLR</vt:lpstr>
      <vt:lpstr>pivot_SLR</vt:lpstr>
      <vt:lpstr>Sheet4</vt:lpstr>
      <vt:lpstr>Summary_SLR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2020-06-24T13:48:11Z</dcterms:created>
  <dcterms:modified xsi:type="dcterms:W3CDTF">2020-06-25T20:10:40Z</dcterms:modified>
</cp:coreProperties>
</file>