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Eyron\Desktop\lala\"/>
    </mc:Choice>
  </mc:AlternateContent>
  <xr:revisionPtr revIDLastSave="0" documentId="13_ncr:1_{20783657-BC57-449A-91D8-027F471ECE81}" xr6:coauthVersionLast="45" xr6:coauthVersionMax="45" xr10:uidLastSave="{00000000-0000-0000-0000-000000000000}"/>
  <bookViews>
    <workbookView xWindow="-120" yWindow="-120" windowWidth="20730" windowHeight="11310" firstSheet="3" activeTab="9" xr2:uid="{0BB32777-8179-4C44-BC8A-4E12CB07A092}"/>
  </bookViews>
  <sheets>
    <sheet name="Workshop 6b_INFRA" sheetId="21" r:id="rId1"/>
    <sheet name="Workshop6a-INFRA" sheetId="20" r:id="rId2"/>
    <sheet name="Step 5" sheetId="19" r:id="rId3"/>
    <sheet name="Goals &amp; Objectives" sheetId="18" r:id="rId4"/>
    <sheet name="Assign" sheetId="17" r:id="rId5"/>
    <sheet name="Summary" sheetId="15" r:id="rId6"/>
    <sheet name="Sheet2" sheetId="23" state="hidden" r:id="rId7"/>
    <sheet name="Sheet5" sheetId="27" r:id="rId8"/>
    <sheet name="Sheet5 (2)" sheetId="28" r:id="rId9"/>
    <sheet name="3.5 Roads and Bridges" sheetId="9" r:id="rId10"/>
  </sheets>
  <externalReferences>
    <externalReference r:id="rId11"/>
  </externalReferences>
  <definedNames>
    <definedName name="Lifeline_Classification">'[1]Technical Options'!$L$6:$L$14</definedName>
  </definedNames>
  <calcPr calcId="191029"/>
  <pivotCaches>
    <pivotCache cacheId="21"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7" i="15" l="1"/>
  <c r="M6" i="15"/>
  <c r="E116" i="27" l="1"/>
  <c r="D116" i="27"/>
  <c r="E115" i="27"/>
  <c r="D115" i="27"/>
  <c r="C115" i="27"/>
  <c r="C114" i="27"/>
  <c r="C4" i="17"/>
  <c r="D4" i="17"/>
  <c r="D3" i="17"/>
  <c r="C3" i="17"/>
  <c r="F6" i="15"/>
  <c r="G39" i="27"/>
  <c r="H39" i="27"/>
  <c r="F39" i="27"/>
  <c r="E6" i="15" s="1"/>
  <c r="K7" i="15"/>
  <c r="K6" i="15"/>
  <c r="H7" i="15"/>
  <c r="H6" i="15"/>
  <c r="G7" i="15"/>
  <c r="G6" i="15"/>
  <c r="E113" i="27"/>
  <c r="B113" i="27"/>
  <c r="D113" i="27"/>
  <c r="C113" i="27"/>
  <c r="L7" i="15" l="1"/>
  <c r="E7" i="15"/>
  <c r="D114" i="27"/>
  <c r="E114" i="27"/>
  <c r="H38" i="27"/>
  <c r="G38" i="27"/>
  <c r="F7" i="15" l="1"/>
  <c r="T58" i="9" l="1"/>
  <c r="T56" i="9"/>
  <c r="Q56" i="9"/>
  <c r="Q57" i="9"/>
  <c r="T57" i="9"/>
  <c r="Q58" i="9"/>
  <c r="U57" i="9" l="1"/>
  <c r="V56" i="9"/>
  <c r="U58" i="9"/>
  <c r="V58" i="9"/>
  <c r="U56" i="9"/>
  <c r="V57" i="9"/>
  <c r="K6" i="9" l="1"/>
  <c r="V46" i="9" l="1"/>
  <c r="V129" i="9"/>
  <c r="V121" i="9"/>
  <c r="V93" i="9"/>
  <c r="V73" i="9"/>
  <c r="V65" i="9"/>
  <c r="V61" i="9"/>
  <c r="V20" i="9"/>
  <c r="V18" i="9"/>
  <c r="V17" i="9"/>
  <c r="V16" i="9"/>
  <c r="V15" i="9"/>
  <c r="V11" i="9"/>
  <c r="V10" i="9"/>
  <c r="V14" i="9"/>
  <c r="V19" i="9"/>
  <c r="V22" i="9"/>
  <c r="V30" i="9"/>
  <c r="V34" i="9"/>
  <c r="V50" i="9"/>
  <c r="V54" i="9"/>
  <c r="V55" i="9"/>
  <c r="V71" i="9"/>
  <c r="V75" i="9"/>
  <c r="V95" i="9"/>
  <c r="V106" i="9"/>
  <c r="V114" i="9"/>
  <c r="V126" i="9"/>
  <c r="V7" i="9"/>
  <c r="V8" i="9"/>
  <c r="V9" i="9"/>
  <c r="V12" i="9"/>
  <c r="V13" i="9"/>
  <c r="V45" i="9"/>
  <c r="V76" i="9"/>
  <c r="V88" i="9"/>
  <c r="V89" i="9"/>
  <c r="V96" i="9"/>
  <c r="V105" i="9"/>
  <c r="V117" i="9"/>
  <c r="V120" i="9"/>
  <c r="V124" i="9"/>
  <c r="V125" i="9"/>
  <c r="V21" i="9"/>
  <c r="V49" i="9"/>
  <c r="V97" i="9"/>
  <c r="V38" i="9" l="1"/>
  <c r="V26" i="9"/>
  <c r="V81" i="9"/>
  <c r="V69" i="9"/>
  <c r="V32" i="9"/>
  <c r="V123" i="9"/>
  <c r="V27" i="9"/>
  <c r="V39" i="9"/>
  <c r="V82" i="9"/>
  <c r="V101" i="9"/>
  <c r="V77" i="9"/>
  <c r="V53" i="9"/>
  <c r="V112" i="9"/>
  <c r="V28" i="9"/>
  <c r="V70" i="9"/>
  <c r="V36" i="9"/>
  <c r="V40" i="9"/>
  <c r="V44" i="9"/>
  <c r="V60" i="9"/>
  <c r="V64" i="9"/>
  <c r="V68" i="9"/>
  <c r="V79" i="9"/>
  <c r="V83" i="9"/>
  <c r="V104" i="9"/>
  <c r="V115" i="9"/>
  <c r="V128" i="9"/>
  <c r="V62" i="9"/>
  <c r="V85" i="9"/>
  <c r="V118" i="9"/>
  <c r="V47" i="9"/>
  <c r="V66" i="9"/>
  <c r="V42" i="9"/>
  <c r="V29" i="9"/>
  <c r="V37" i="9"/>
  <c r="V52" i="9"/>
  <c r="V74" i="9"/>
  <c r="V90" i="9"/>
  <c r="V94" i="9"/>
  <c r="V107" i="9"/>
  <c r="V116" i="9"/>
  <c r="V122" i="9"/>
  <c r="V59" i="9"/>
  <c r="V87" i="9"/>
  <c r="V100" i="9"/>
  <c r="V108" i="9"/>
  <c r="V33" i="9"/>
  <c r="V113" i="9"/>
  <c r="V109" i="9"/>
  <c r="V35" i="9"/>
  <c r="V48" i="9"/>
  <c r="V99" i="9"/>
  <c r="V92" i="9"/>
  <c r="V84" i="9"/>
  <c r="V80" i="9"/>
  <c r="V72" i="9"/>
  <c r="V41" i="9"/>
  <c r="V25" i="9"/>
  <c r="V127" i="9"/>
  <c r="V119" i="9"/>
  <c r="V111" i="9"/>
  <c r="V103" i="9"/>
  <c r="V91" i="9"/>
  <c r="V67" i="9"/>
  <c r="V63" i="9"/>
  <c r="V24" i="9"/>
  <c r="V43" i="9"/>
  <c r="V78" i="9"/>
  <c r="V86" i="9"/>
  <c r="V110" i="9"/>
  <c r="V102" i="9"/>
  <c r="V98" i="9"/>
  <c r="V51" i="9"/>
  <c r="V31" i="9"/>
  <c r="V23" i="9"/>
  <c r="V6" i="9"/>
  <c r="L91" i="9" l="1"/>
  <c r="M91" i="9" s="1"/>
  <c r="L92" i="9"/>
  <c r="L93" i="9"/>
  <c r="L94" i="9"/>
  <c r="L95" i="9"/>
  <c r="L96" i="9"/>
  <c r="M96" i="9"/>
  <c r="L97" i="9"/>
  <c r="L98" i="9"/>
  <c r="L99" i="9"/>
  <c r="M99" i="9"/>
  <c r="L100" i="9"/>
  <c r="L101" i="9"/>
  <c r="L102" i="9"/>
  <c r="M102" i="9"/>
  <c r="L103" i="9"/>
  <c r="L104" i="9"/>
  <c r="M104" i="9" s="1"/>
  <c r="L105" i="9"/>
  <c r="L106" i="9"/>
  <c r="L107" i="9"/>
  <c r="M107" i="9" s="1"/>
  <c r="L108" i="9"/>
  <c r="L109" i="9"/>
  <c r="L110" i="9"/>
  <c r="M110" i="9" s="1"/>
  <c r="L111" i="9"/>
  <c r="L112" i="9"/>
  <c r="M112" i="9"/>
  <c r="L113" i="9"/>
  <c r="L114" i="9"/>
  <c r="L115" i="9"/>
  <c r="M115" i="9"/>
  <c r="L116" i="9"/>
  <c r="L117" i="9"/>
  <c r="L118" i="9"/>
  <c r="M118" i="9"/>
  <c r="L119" i="9"/>
  <c r="L120" i="9"/>
  <c r="L121" i="9"/>
  <c r="L122" i="9"/>
  <c r="L123" i="9"/>
  <c r="L124" i="9"/>
  <c r="L125" i="9"/>
  <c r="L126" i="9"/>
  <c r="L127" i="9"/>
  <c r="L128" i="9"/>
  <c r="M128" i="9" s="1"/>
  <c r="L129" i="9"/>
  <c r="AK125" i="9"/>
  <c r="AP125" i="9"/>
  <c r="AQ125" i="9" s="1"/>
  <c r="AK126" i="9"/>
  <c r="AP126" i="9"/>
  <c r="AQ126" i="9" s="1"/>
  <c r="AK127" i="9"/>
  <c r="AP127" i="9"/>
  <c r="AQ127" i="9" s="1"/>
  <c r="AK128" i="9"/>
  <c r="AP128" i="9"/>
  <c r="AQ128" i="9" s="1"/>
  <c r="AK129" i="9"/>
  <c r="AP129" i="9"/>
  <c r="AQ129" i="9" s="1"/>
  <c r="AK91" i="9"/>
  <c r="AP91" i="9"/>
  <c r="AQ91" i="9" s="1"/>
  <c r="AK92" i="9"/>
  <c r="AP92" i="9"/>
  <c r="AQ92" i="9" s="1"/>
  <c r="AK93" i="9"/>
  <c r="AP93" i="9"/>
  <c r="AQ93" i="9" s="1"/>
  <c r="AK94" i="9"/>
  <c r="AP94" i="9"/>
  <c r="AQ94" i="9" s="1"/>
  <c r="AK95" i="9"/>
  <c r="AP95" i="9"/>
  <c r="AQ95" i="9" s="1"/>
  <c r="AK96" i="9"/>
  <c r="AP96" i="9"/>
  <c r="AQ96" i="9" s="1"/>
  <c r="AK97" i="9"/>
  <c r="AP97" i="9"/>
  <c r="AQ97" i="9" s="1"/>
  <c r="AK98" i="9"/>
  <c r="AP98" i="9"/>
  <c r="AQ98" i="9" s="1"/>
  <c r="AK99" i="9"/>
  <c r="AP99" i="9"/>
  <c r="AQ99" i="9" s="1"/>
  <c r="AK100" i="9"/>
  <c r="AP100" i="9"/>
  <c r="AQ100" i="9" s="1"/>
  <c r="AK101" i="9"/>
  <c r="AP101" i="9"/>
  <c r="AQ101" i="9" s="1"/>
  <c r="AK102" i="9"/>
  <c r="AP102" i="9"/>
  <c r="AQ102" i="9" s="1"/>
  <c r="AK103" i="9"/>
  <c r="AP103" i="9"/>
  <c r="AQ103" i="9" s="1"/>
  <c r="AK104" i="9"/>
  <c r="AP104" i="9"/>
  <c r="AQ104" i="9" s="1"/>
  <c r="AK105" i="9"/>
  <c r="AP105" i="9"/>
  <c r="AQ105" i="9" s="1"/>
  <c r="AK106" i="9"/>
  <c r="AP106" i="9"/>
  <c r="AQ106" i="9" s="1"/>
  <c r="AK107" i="9"/>
  <c r="AP107" i="9"/>
  <c r="AQ107" i="9" s="1"/>
  <c r="AK108" i="9"/>
  <c r="AP108" i="9"/>
  <c r="AQ108" i="9" s="1"/>
  <c r="AK109" i="9"/>
  <c r="AP109" i="9"/>
  <c r="AQ109" i="9" s="1"/>
  <c r="AK110" i="9"/>
  <c r="AP110" i="9"/>
  <c r="AQ110" i="9" s="1"/>
  <c r="AK111" i="9"/>
  <c r="AP111" i="9"/>
  <c r="AQ111" i="9" s="1"/>
  <c r="AK112" i="9"/>
  <c r="AP112" i="9"/>
  <c r="AQ112" i="9" s="1"/>
  <c r="AK113" i="9"/>
  <c r="AP113" i="9"/>
  <c r="AQ113" i="9" s="1"/>
  <c r="AK114" i="9"/>
  <c r="AP114" i="9"/>
  <c r="AQ114" i="9" s="1"/>
  <c r="AK115" i="9"/>
  <c r="AP115" i="9"/>
  <c r="AQ115" i="9" s="1"/>
  <c r="AK116" i="9"/>
  <c r="AP116" i="9"/>
  <c r="AQ116" i="9" s="1"/>
  <c r="AK117" i="9"/>
  <c r="AP117" i="9"/>
  <c r="AQ117" i="9" s="1"/>
  <c r="AK118" i="9"/>
  <c r="AP118" i="9"/>
  <c r="AQ118" i="9" s="1"/>
  <c r="AK119" i="9"/>
  <c r="AP119" i="9"/>
  <c r="AQ119" i="9" s="1"/>
  <c r="AK120" i="9"/>
  <c r="AP120" i="9"/>
  <c r="AQ120" i="9" s="1"/>
  <c r="AK121" i="9"/>
  <c r="AP121" i="9"/>
  <c r="AQ121" i="9" s="1"/>
  <c r="AK122" i="9"/>
  <c r="AP122" i="9"/>
  <c r="AQ122" i="9" s="1"/>
  <c r="AK123" i="9"/>
  <c r="AP123" i="9"/>
  <c r="AQ123" i="9" s="1"/>
  <c r="AK124" i="9"/>
  <c r="AP124" i="9"/>
  <c r="AQ124" i="9" s="1"/>
  <c r="M117" i="9" l="1"/>
  <c r="M114" i="9"/>
  <c r="M111" i="9"/>
  <c r="M108" i="9"/>
  <c r="M105" i="9"/>
  <c r="M93" i="9"/>
  <c r="M125" i="9"/>
  <c r="M122" i="9"/>
  <c r="M119" i="9"/>
  <c r="M116" i="9"/>
  <c r="M113" i="9"/>
  <c r="M92" i="9"/>
  <c r="M127" i="9"/>
  <c r="M124" i="9"/>
  <c r="M121" i="9"/>
  <c r="M101" i="9"/>
  <c r="M98" i="9"/>
  <c r="M95" i="9"/>
  <c r="M129" i="9"/>
  <c r="M126" i="9"/>
  <c r="M123" i="9"/>
  <c r="M120" i="9"/>
  <c r="M109" i="9"/>
  <c r="M106" i="9"/>
  <c r="M103" i="9"/>
  <c r="M100" i="9"/>
  <c r="M97" i="9"/>
  <c r="M94" i="9"/>
  <c r="T7" i="9"/>
  <c r="T18" i="9"/>
  <c r="T23" i="9"/>
  <c r="T34" i="9"/>
  <c r="T39" i="9"/>
  <c r="T50" i="9"/>
  <c r="T54" i="9"/>
  <c r="T62" i="9"/>
  <c r="T66" i="9"/>
  <c r="T70" i="9"/>
  <c r="T74" i="9"/>
  <c r="T78" i="9"/>
  <c r="T82" i="9"/>
  <c r="T86" i="9"/>
  <c r="T90" i="9"/>
  <c r="T94" i="9"/>
  <c r="T98" i="9"/>
  <c r="T102" i="9"/>
  <c r="T106" i="9"/>
  <c r="T110" i="9"/>
  <c r="T114" i="9"/>
  <c r="T118" i="9"/>
  <c r="T122" i="9"/>
  <c r="T126" i="9"/>
  <c r="T9" i="9"/>
  <c r="T10" i="9"/>
  <c r="T11" i="9"/>
  <c r="T12" i="9"/>
  <c r="T13" i="9"/>
  <c r="T14" i="9"/>
  <c r="T15" i="9"/>
  <c r="T16" i="9"/>
  <c r="T17" i="9"/>
  <c r="T19" i="9"/>
  <c r="T20" i="9"/>
  <c r="T21" i="9"/>
  <c r="T22" i="9"/>
  <c r="T24" i="9"/>
  <c r="T25" i="9"/>
  <c r="T26" i="9"/>
  <c r="T27" i="9"/>
  <c r="T28" i="9"/>
  <c r="T29" i="9"/>
  <c r="T30" i="9"/>
  <c r="T31" i="9"/>
  <c r="T32" i="9"/>
  <c r="T33" i="9"/>
  <c r="T35" i="9"/>
  <c r="T36" i="9"/>
  <c r="T37" i="9"/>
  <c r="T38" i="9"/>
  <c r="T40" i="9"/>
  <c r="T41" i="9"/>
  <c r="T42" i="9"/>
  <c r="T43" i="9"/>
  <c r="T44" i="9"/>
  <c r="T45" i="9"/>
  <c r="T46" i="9"/>
  <c r="T47" i="9"/>
  <c r="T48" i="9"/>
  <c r="T49" i="9"/>
  <c r="T51" i="9"/>
  <c r="T52" i="9"/>
  <c r="T53" i="9"/>
  <c r="T55" i="9"/>
  <c r="T59" i="9"/>
  <c r="T60" i="9"/>
  <c r="T61" i="9"/>
  <c r="T63" i="9"/>
  <c r="T64" i="9"/>
  <c r="T65" i="9"/>
  <c r="T67" i="9"/>
  <c r="T68" i="9"/>
  <c r="T69" i="9"/>
  <c r="T71" i="9"/>
  <c r="T72" i="9"/>
  <c r="T73" i="9"/>
  <c r="T75" i="9"/>
  <c r="T76" i="9"/>
  <c r="T77" i="9"/>
  <c r="T79" i="9"/>
  <c r="T80" i="9"/>
  <c r="T81" i="9"/>
  <c r="T83" i="9"/>
  <c r="T84" i="9"/>
  <c r="T85" i="9"/>
  <c r="T87" i="9"/>
  <c r="T88" i="9"/>
  <c r="T89" i="9"/>
  <c r="T91" i="9"/>
  <c r="T92" i="9"/>
  <c r="T93" i="9"/>
  <c r="T95" i="9"/>
  <c r="T96" i="9"/>
  <c r="T97" i="9"/>
  <c r="T99" i="9"/>
  <c r="T100" i="9"/>
  <c r="T101" i="9"/>
  <c r="T103" i="9"/>
  <c r="T104" i="9"/>
  <c r="T105" i="9"/>
  <c r="T107" i="9"/>
  <c r="T108" i="9"/>
  <c r="T109" i="9"/>
  <c r="T111" i="9"/>
  <c r="T112" i="9"/>
  <c r="T113" i="9"/>
  <c r="T115" i="9"/>
  <c r="T116" i="9"/>
  <c r="T117" i="9"/>
  <c r="T119" i="9"/>
  <c r="T120" i="9"/>
  <c r="T121" i="9"/>
  <c r="T123" i="9"/>
  <c r="T124" i="9"/>
  <c r="T125" i="9"/>
  <c r="T127" i="9"/>
  <c r="T128" i="9"/>
  <c r="T129" i="9"/>
  <c r="T8" i="9"/>
  <c r="Q7" i="9"/>
  <c r="U7" i="9" s="1"/>
  <c r="Q8" i="9"/>
  <c r="Q9" i="9"/>
  <c r="Q10" i="9"/>
  <c r="Q11" i="9"/>
  <c r="Q12" i="9"/>
  <c r="Q13" i="9"/>
  <c r="Q14" i="9"/>
  <c r="Q15" i="9"/>
  <c r="Q16" i="9"/>
  <c r="Q17" i="9"/>
  <c r="Q18" i="9"/>
  <c r="Q19" i="9"/>
  <c r="Q20" i="9"/>
  <c r="Q21" i="9"/>
  <c r="Q22" i="9"/>
  <c r="Q23" i="9"/>
  <c r="Q24" i="9"/>
  <c r="U24" i="9" s="1"/>
  <c r="Q25" i="9"/>
  <c r="Q26" i="9"/>
  <c r="Q27" i="9"/>
  <c r="Q28" i="9"/>
  <c r="U28" i="9" s="1"/>
  <c r="Q29" i="9"/>
  <c r="Q30" i="9"/>
  <c r="Q31" i="9"/>
  <c r="Q32" i="9"/>
  <c r="U32" i="9" s="1"/>
  <c r="Q33" i="9"/>
  <c r="Q34" i="9"/>
  <c r="U34" i="9" s="1"/>
  <c r="Q35" i="9"/>
  <c r="Q36" i="9"/>
  <c r="Q37" i="9"/>
  <c r="Q38" i="9"/>
  <c r="U38" i="9" s="1"/>
  <c r="Q39" i="9"/>
  <c r="Q40" i="9"/>
  <c r="Q41" i="9"/>
  <c r="Q42" i="9"/>
  <c r="Q43" i="9"/>
  <c r="Q44" i="9"/>
  <c r="Q45" i="9"/>
  <c r="Q46" i="9"/>
  <c r="Q47" i="9"/>
  <c r="Q48" i="9"/>
  <c r="Q49" i="9"/>
  <c r="Q50" i="9"/>
  <c r="Q51" i="9"/>
  <c r="Q52" i="9"/>
  <c r="Q53" i="9"/>
  <c r="Q54" i="9"/>
  <c r="U54" i="9" s="1"/>
  <c r="Q55" i="9"/>
  <c r="Q59" i="9"/>
  <c r="Q60" i="9"/>
  <c r="Q61" i="9"/>
  <c r="Q62" i="9"/>
  <c r="Q63" i="9"/>
  <c r="Q64" i="9"/>
  <c r="Q65" i="9"/>
  <c r="Q66" i="9"/>
  <c r="Q67" i="9"/>
  <c r="Q68" i="9"/>
  <c r="Q69" i="9"/>
  <c r="Q70" i="9"/>
  <c r="Q71" i="9"/>
  <c r="Q72" i="9"/>
  <c r="Q73" i="9"/>
  <c r="Q74" i="9"/>
  <c r="Q75" i="9"/>
  <c r="Q76" i="9"/>
  <c r="Q77" i="9"/>
  <c r="Q78" i="9"/>
  <c r="Q79" i="9"/>
  <c r="Q80" i="9"/>
  <c r="Q81" i="9"/>
  <c r="Q82" i="9"/>
  <c r="Q83" i="9"/>
  <c r="Q84" i="9"/>
  <c r="Q85" i="9"/>
  <c r="Q86" i="9"/>
  <c r="Q87" i="9"/>
  <c r="Q88" i="9"/>
  <c r="Q89" i="9"/>
  <c r="Q90" i="9"/>
  <c r="Q91" i="9"/>
  <c r="Q92" i="9"/>
  <c r="Q93" i="9"/>
  <c r="Q94" i="9"/>
  <c r="Q95" i="9"/>
  <c r="Q96" i="9"/>
  <c r="Q97" i="9"/>
  <c r="Q98" i="9"/>
  <c r="Q99" i="9"/>
  <c r="Q100" i="9"/>
  <c r="Q101" i="9"/>
  <c r="Q102" i="9"/>
  <c r="Q103" i="9"/>
  <c r="Q104" i="9"/>
  <c r="Q105" i="9"/>
  <c r="Q106" i="9"/>
  <c r="Q107" i="9"/>
  <c r="Q108" i="9"/>
  <c r="Q109" i="9"/>
  <c r="Q110" i="9"/>
  <c r="Q111" i="9"/>
  <c r="Q112" i="9"/>
  <c r="Q113" i="9"/>
  <c r="Q114" i="9"/>
  <c r="Q115" i="9"/>
  <c r="Q116" i="9"/>
  <c r="Q117" i="9"/>
  <c r="Q118" i="9"/>
  <c r="Q119" i="9"/>
  <c r="Q120" i="9"/>
  <c r="Q121" i="9"/>
  <c r="Q122" i="9"/>
  <c r="Q123" i="9"/>
  <c r="Q124" i="9"/>
  <c r="Q125" i="9"/>
  <c r="Q126" i="9"/>
  <c r="Q127" i="9"/>
  <c r="Q128" i="9"/>
  <c r="Q129" i="9"/>
  <c r="Q6" i="9"/>
  <c r="K91" i="9"/>
  <c r="N91" i="9" s="1"/>
  <c r="K92" i="9"/>
  <c r="N92" i="9" s="1"/>
  <c r="K93" i="9"/>
  <c r="N93" i="9" s="1"/>
  <c r="K94" i="9"/>
  <c r="N94" i="9" s="1"/>
  <c r="K95" i="9"/>
  <c r="N95" i="9" s="1"/>
  <c r="K96" i="9"/>
  <c r="N96" i="9" s="1"/>
  <c r="K97" i="9"/>
  <c r="N97" i="9" s="1"/>
  <c r="K98" i="9"/>
  <c r="N98" i="9" s="1"/>
  <c r="K99" i="9"/>
  <c r="N99" i="9" s="1"/>
  <c r="K100" i="9"/>
  <c r="N100" i="9" s="1"/>
  <c r="K101" i="9"/>
  <c r="N101" i="9" s="1"/>
  <c r="K102" i="9"/>
  <c r="N102" i="9" s="1"/>
  <c r="K103" i="9"/>
  <c r="N103" i="9" s="1"/>
  <c r="K104" i="9"/>
  <c r="N104" i="9" s="1"/>
  <c r="K105" i="9"/>
  <c r="N105" i="9" s="1"/>
  <c r="K106" i="9"/>
  <c r="N106" i="9" s="1"/>
  <c r="K107" i="9"/>
  <c r="N107" i="9" s="1"/>
  <c r="K108" i="9"/>
  <c r="N108" i="9" s="1"/>
  <c r="K109" i="9"/>
  <c r="N109" i="9" s="1"/>
  <c r="K110" i="9"/>
  <c r="N110" i="9" s="1"/>
  <c r="K111" i="9"/>
  <c r="N111" i="9" s="1"/>
  <c r="K112" i="9"/>
  <c r="N112" i="9" s="1"/>
  <c r="K113" i="9"/>
  <c r="N113" i="9" s="1"/>
  <c r="K114" i="9"/>
  <c r="N114" i="9" s="1"/>
  <c r="K115" i="9"/>
  <c r="N115" i="9" s="1"/>
  <c r="K116" i="9"/>
  <c r="N116" i="9" s="1"/>
  <c r="K117" i="9"/>
  <c r="N117" i="9" s="1"/>
  <c r="K118" i="9"/>
  <c r="N118" i="9" s="1"/>
  <c r="K119" i="9"/>
  <c r="N119" i="9" s="1"/>
  <c r="K120" i="9"/>
  <c r="N120" i="9" s="1"/>
  <c r="K121" i="9"/>
  <c r="N121" i="9" s="1"/>
  <c r="K122" i="9"/>
  <c r="N122" i="9" s="1"/>
  <c r="K123" i="9"/>
  <c r="N123" i="9" s="1"/>
  <c r="K124" i="9"/>
  <c r="N124" i="9" s="1"/>
  <c r="K125" i="9"/>
  <c r="N125" i="9" s="1"/>
  <c r="K126" i="9"/>
  <c r="N126" i="9" s="1"/>
  <c r="K127" i="9"/>
  <c r="N127" i="9" s="1"/>
  <c r="K128" i="9"/>
  <c r="N128" i="9" s="1"/>
  <c r="K129" i="9"/>
  <c r="N129" i="9" s="1"/>
  <c r="U86" i="9" l="1"/>
  <c r="U46" i="9"/>
  <c r="U42" i="9"/>
  <c r="U14" i="9"/>
  <c r="U10" i="9"/>
  <c r="U118" i="9"/>
  <c r="W118" i="9" s="1"/>
  <c r="AM118" i="9" s="1"/>
  <c r="AN118" i="9" s="1"/>
  <c r="U102" i="9"/>
  <c r="W102" i="9" s="1"/>
  <c r="AM102" i="9" s="1"/>
  <c r="AN102" i="9" s="1"/>
  <c r="U70" i="9"/>
  <c r="U51" i="9"/>
  <c r="U128" i="9"/>
  <c r="W128" i="9" s="1"/>
  <c r="U112" i="9"/>
  <c r="W112" i="9" s="1"/>
  <c r="AM112" i="9" s="1"/>
  <c r="AN112" i="9" s="1"/>
  <c r="U96" i="9"/>
  <c r="W96" i="9" s="1"/>
  <c r="AM96" i="9" s="1"/>
  <c r="AN96" i="9" s="1"/>
  <c r="U80" i="9"/>
  <c r="U64" i="9"/>
  <c r="U116" i="9"/>
  <c r="W116" i="9" s="1"/>
  <c r="AM116" i="9" s="1"/>
  <c r="AN116" i="9" s="1"/>
  <c r="U100" i="9"/>
  <c r="W100" i="9" s="1"/>
  <c r="AM100" i="9" s="1"/>
  <c r="AN100" i="9" s="1"/>
  <c r="U84" i="9"/>
  <c r="U68" i="9"/>
  <c r="U127" i="9"/>
  <c r="W127" i="9" s="1"/>
  <c r="X127" i="9" s="1"/>
  <c r="U111" i="9"/>
  <c r="W111" i="9" s="1"/>
  <c r="X111" i="9" s="1"/>
  <c r="U95" i="9"/>
  <c r="W95" i="9" s="1"/>
  <c r="U63" i="9"/>
  <c r="U20" i="9"/>
  <c r="U122" i="9"/>
  <c r="W122" i="9" s="1"/>
  <c r="AM122" i="9" s="1"/>
  <c r="AN122" i="9" s="1"/>
  <c r="U106" i="9"/>
  <c r="W106" i="9" s="1"/>
  <c r="AM106" i="9" s="1"/>
  <c r="AN106" i="9" s="1"/>
  <c r="U90" i="9"/>
  <c r="U15" i="9"/>
  <c r="U11" i="9"/>
  <c r="U88" i="9"/>
  <c r="U120" i="9"/>
  <c r="W120" i="9" s="1"/>
  <c r="AM120" i="9" s="1"/>
  <c r="AN120" i="9" s="1"/>
  <c r="U16" i="9"/>
  <c r="U12" i="9"/>
  <c r="U74" i="9"/>
  <c r="U47" i="9"/>
  <c r="U43" i="9"/>
  <c r="U23" i="9"/>
  <c r="U104" i="9"/>
  <c r="W104" i="9" s="1"/>
  <c r="AM104" i="9" s="1"/>
  <c r="AN104" i="9" s="1"/>
  <c r="U72" i="9"/>
  <c r="U115" i="9"/>
  <c r="W115" i="9" s="1"/>
  <c r="AM115" i="9" s="1"/>
  <c r="AN115" i="9" s="1"/>
  <c r="U99" i="9"/>
  <c r="W99" i="9" s="1"/>
  <c r="X99" i="9" s="1"/>
  <c r="U83" i="9"/>
  <c r="U67" i="9"/>
  <c r="U52" i="9"/>
  <c r="U48" i="9"/>
  <c r="U44" i="9"/>
  <c r="U40" i="9"/>
  <c r="U19" i="9"/>
  <c r="U79" i="9"/>
  <c r="U39" i="9"/>
  <c r="U123" i="9"/>
  <c r="W123" i="9" s="1"/>
  <c r="X123" i="9" s="1"/>
  <c r="U107" i="9"/>
  <c r="W107" i="9" s="1"/>
  <c r="X107" i="9" s="1"/>
  <c r="U91" i="9"/>
  <c r="W91" i="9" s="1"/>
  <c r="X91" i="9" s="1"/>
  <c r="U75" i="9"/>
  <c r="U59" i="9"/>
  <c r="U35" i="9"/>
  <c r="U126" i="9"/>
  <c r="W126" i="9" s="1"/>
  <c r="AM126" i="9" s="1"/>
  <c r="AN126" i="9" s="1"/>
  <c r="U110" i="9"/>
  <c r="W110" i="9" s="1"/>
  <c r="AM110" i="9" s="1"/>
  <c r="AN110" i="9" s="1"/>
  <c r="U94" i="9"/>
  <c r="W94" i="9" s="1"/>
  <c r="AM94" i="9" s="1"/>
  <c r="AN94" i="9" s="1"/>
  <c r="U78" i="9"/>
  <c r="U62" i="9"/>
  <c r="U30" i="9"/>
  <c r="U26" i="9"/>
  <c r="U124" i="9"/>
  <c r="W124" i="9" s="1"/>
  <c r="X124" i="9" s="1"/>
  <c r="U108" i="9"/>
  <c r="W108" i="9" s="1"/>
  <c r="AM108" i="9" s="1"/>
  <c r="AN108" i="9" s="1"/>
  <c r="U92" i="9"/>
  <c r="W92" i="9" s="1"/>
  <c r="AM92" i="9" s="1"/>
  <c r="AN92" i="9" s="1"/>
  <c r="U76" i="9"/>
  <c r="U60" i="9"/>
  <c r="U36" i="9"/>
  <c r="U8" i="9"/>
  <c r="U119" i="9"/>
  <c r="W119" i="9" s="1"/>
  <c r="X119" i="9" s="1"/>
  <c r="U103" i="9"/>
  <c r="W103" i="9" s="1"/>
  <c r="X103" i="9" s="1"/>
  <c r="U87" i="9"/>
  <c r="U71" i="9"/>
  <c r="U55" i="9"/>
  <c r="U31" i="9"/>
  <c r="U27" i="9"/>
  <c r="U114" i="9"/>
  <c r="W114" i="9" s="1"/>
  <c r="X114" i="9" s="1"/>
  <c r="U98" i="9"/>
  <c r="W98" i="9" s="1"/>
  <c r="AM98" i="9" s="1"/>
  <c r="AN98" i="9" s="1"/>
  <c r="U82" i="9"/>
  <c r="U66" i="9"/>
  <c r="U50" i="9"/>
  <c r="U22" i="9"/>
  <c r="U18" i="9"/>
  <c r="AM128" i="9"/>
  <c r="AN128" i="9" s="1"/>
  <c r="X128" i="9"/>
  <c r="X95" i="9"/>
  <c r="AM95" i="9"/>
  <c r="AN95" i="9" s="1"/>
  <c r="AM124" i="9"/>
  <c r="AN124" i="9" s="1"/>
  <c r="X96" i="9"/>
  <c r="U129" i="9"/>
  <c r="W129" i="9" s="1"/>
  <c r="X129" i="9" s="1"/>
  <c r="U125" i="9"/>
  <c r="W125" i="9" s="1"/>
  <c r="U121" i="9"/>
  <c r="W121" i="9" s="1"/>
  <c r="X121" i="9" s="1"/>
  <c r="U117" i="9"/>
  <c r="W117" i="9" s="1"/>
  <c r="X117" i="9" s="1"/>
  <c r="U113" i="9"/>
  <c r="W113" i="9" s="1"/>
  <c r="AM113" i="9" s="1"/>
  <c r="AN113" i="9" s="1"/>
  <c r="U109" i="9"/>
  <c r="W109" i="9" s="1"/>
  <c r="AM109" i="9" s="1"/>
  <c r="AN109" i="9" s="1"/>
  <c r="U105" i="9"/>
  <c r="W105" i="9" s="1"/>
  <c r="X105" i="9" s="1"/>
  <c r="U101" i="9"/>
  <c r="W101" i="9" s="1"/>
  <c r="X101" i="9" s="1"/>
  <c r="U97" i="9"/>
  <c r="W97" i="9" s="1"/>
  <c r="X97" i="9" s="1"/>
  <c r="U93" i="9"/>
  <c r="W93" i="9" s="1"/>
  <c r="X93" i="9" s="1"/>
  <c r="U89" i="9"/>
  <c r="U85" i="9"/>
  <c r="U81" i="9"/>
  <c r="U77" i="9"/>
  <c r="U73" i="9"/>
  <c r="U69" i="9"/>
  <c r="U65" i="9"/>
  <c r="U61" i="9"/>
  <c r="U53" i="9"/>
  <c r="U49" i="9"/>
  <c r="U45" i="9"/>
  <c r="U41" i="9"/>
  <c r="U37" i="9"/>
  <c r="U33" i="9"/>
  <c r="U29" i="9"/>
  <c r="U25" i="9"/>
  <c r="U21" i="9"/>
  <c r="U17" i="9"/>
  <c r="U13" i="9"/>
  <c r="U9" i="9"/>
  <c r="AM127" i="9"/>
  <c r="AN127" i="9" s="1"/>
  <c r="X116" i="9"/>
  <c r="X118" i="9"/>
  <c r="X100" i="9" l="1"/>
  <c r="X122" i="9"/>
  <c r="X112" i="9"/>
  <c r="AM111" i="9"/>
  <c r="AN111" i="9" s="1"/>
  <c r="X102" i="9"/>
  <c r="X115" i="9"/>
  <c r="X106" i="9"/>
  <c r="X104" i="9"/>
  <c r="AM114" i="9"/>
  <c r="AN114" i="9" s="1"/>
  <c r="AM105" i="9"/>
  <c r="AN105" i="9" s="1"/>
  <c r="X120" i="9"/>
  <c r="AM117" i="9"/>
  <c r="AN117" i="9" s="1"/>
  <c r="AM101" i="9"/>
  <c r="AN101" i="9" s="1"/>
  <c r="X108" i="9"/>
  <c r="AM99" i="9"/>
  <c r="AN99" i="9" s="1"/>
  <c r="X94" i="9"/>
  <c r="AM123" i="9"/>
  <c r="AN123" i="9" s="1"/>
  <c r="X110" i="9"/>
  <c r="X109" i="9"/>
  <c r="AM103" i="9"/>
  <c r="AN103" i="9" s="1"/>
  <c r="AM107" i="9"/>
  <c r="AN107" i="9" s="1"/>
  <c r="X126" i="9"/>
  <c r="AM91" i="9"/>
  <c r="AN91" i="9" s="1"/>
  <c r="AM121" i="9"/>
  <c r="AN121" i="9" s="1"/>
  <c r="X92" i="9"/>
  <c r="AM119" i="9"/>
  <c r="AN119" i="9" s="1"/>
  <c r="X98" i="9"/>
  <c r="X113" i="9"/>
  <c r="AM129" i="9"/>
  <c r="AN129" i="9" s="1"/>
  <c r="X125" i="9"/>
  <c r="AM125" i="9"/>
  <c r="AN125" i="9" s="1"/>
  <c r="AM93" i="9"/>
  <c r="AN93" i="9" s="1"/>
  <c r="AM97" i="9"/>
  <c r="AN97" i="9" s="1"/>
  <c r="AP6" i="9"/>
  <c r="AQ6" i="9" s="1"/>
  <c r="AP7" i="9"/>
  <c r="AQ7" i="9" s="1"/>
  <c r="AP8" i="9"/>
  <c r="AQ8" i="9" s="1"/>
  <c r="AP9" i="9"/>
  <c r="AQ9" i="9" s="1"/>
  <c r="AP10" i="9"/>
  <c r="AQ10" i="9" s="1"/>
  <c r="AP11" i="9"/>
  <c r="AQ11" i="9" s="1"/>
  <c r="AP12" i="9"/>
  <c r="AQ12" i="9" s="1"/>
  <c r="AP13" i="9"/>
  <c r="AQ13" i="9" s="1"/>
  <c r="AP14" i="9"/>
  <c r="AQ14" i="9" s="1"/>
  <c r="AP15" i="9"/>
  <c r="AQ15" i="9" s="1"/>
  <c r="AP16" i="9"/>
  <c r="AQ16" i="9" s="1"/>
  <c r="AP17" i="9"/>
  <c r="AQ17" i="9" s="1"/>
  <c r="AP18" i="9"/>
  <c r="AQ18" i="9" s="1"/>
  <c r="AP19" i="9"/>
  <c r="AQ19" i="9" s="1"/>
  <c r="AP20" i="9"/>
  <c r="AQ20" i="9" s="1"/>
  <c r="AP21" i="9"/>
  <c r="AQ21" i="9" s="1"/>
  <c r="AP22" i="9"/>
  <c r="AQ22" i="9" s="1"/>
  <c r="AP23" i="9"/>
  <c r="AQ23" i="9" s="1"/>
  <c r="AP24" i="9"/>
  <c r="AQ24" i="9" s="1"/>
  <c r="AP25" i="9"/>
  <c r="AQ25" i="9" s="1"/>
  <c r="AP26" i="9"/>
  <c r="AQ26" i="9" s="1"/>
  <c r="AP27" i="9"/>
  <c r="AQ27" i="9" s="1"/>
  <c r="AP28" i="9"/>
  <c r="AQ28" i="9" s="1"/>
  <c r="AP29" i="9"/>
  <c r="AQ29" i="9" s="1"/>
  <c r="AP30" i="9"/>
  <c r="AQ30" i="9" s="1"/>
  <c r="AP31" i="9"/>
  <c r="AQ31" i="9" s="1"/>
  <c r="AP32" i="9"/>
  <c r="AQ32" i="9" s="1"/>
  <c r="AP33" i="9"/>
  <c r="AQ33" i="9" s="1"/>
  <c r="AP34" i="9"/>
  <c r="AQ34" i="9" s="1"/>
  <c r="AP35" i="9"/>
  <c r="AQ35" i="9" s="1"/>
  <c r="AP36" i="9"/>
  <c r="AQ36" i="9" s="1"/>
  <c r="AP37" i="9"/>
  <c r="AQ37" i="9" s="1"/>
  <c r="AP38" i="9"/>
  <c r="AQ38" i="9" s="1"/>
  <c r="AP39" i="9"/>
  <c r="AQ39" i="9" s="1"/>
  <c r="AP40" i="9"/>
  <c r="AQ40" i="9" s="1"/>
  <c r="AP41" i="9"/>
  <c r="AQ41" i="9" s="1"/>
  <c r="AP42" i="9"/>
  <c r="AQ42" i="9" s="1"/>
  <c r="AP43" i="9"/>
  <c r="AQ43" i="9" s="1"/>
  <c r="AP44" i="9"/>
  <c r="AQ44" i="9" s="1"/>
  <c r="AP45" i="9"/>
  <c r="AQ45" i="9" s="1"/>
  <c r="AP46" i="9"/>
  <c r="AQ46" i="9" s="1"/>
  <c r="AP47" i="9"/>
  <c r="AQ47" i="9" s="1"/>
  <c r="AP48" i="9"/>
  <c r="AQ48" i="9" s="1"/>
  <c r="AP49" i="9"/>
  <c r="AQ49" i="9" s="1"/>
  <c r="AP50" i="9"/>
  <c r="AQ50" i="9" s="1"/>
  <c r="AP51" i="9"/>
  <c r="AQ51" i="9" s="1"/>
  <c r="AP52" i="9"/>
  <c r="AQ52" i="9" s="1"/>
  <c r="AP53" i="9"/>
  <c r="AQ53" i="9" s="1"/>
  <c r="AP54" i="9"/>
  <c r="AQ54" i="9" s="1"/>
  <c r="AP55" i="9"/>
  <c r="AQ55" i="9" s="1"/>
  <c r="AP56" i="9"/>
  <c r="AQ56" i="9" s="1"/>
  <c r="AP57" i="9"/>
  <c r="AQ57" i="9" s="1"/>
  <c r="AP58" i="9"/>
  <c r="AQ58" i="9" s="1"/>
  <c r="AP59" i="9"/>
  <c r="AQ59" i="9" s="1"/>
  <c r="AP60" i="9"/>
  <c r="AQ60" i="9" s="1"/>
  <c r="AP61" i="9"/>
  <c r="AQ61" i="9" s="1"/>
  <c r="AP62" i="9"/>
  <c r="AQ62" i="9" s="1"/>
  <c r="AP63" i="9"/>
  <c r="AQ63" i="9" s="1"/>
  <c r="AP64" i="9"/>
  <c r="AQ64" i="9" s="1"/>
  <c r="AP65" i="9"/>
  <c r="AQ65" i="9" s="1"/>
  <c r="AP66" i="9"/>
  <c r="AQ66" i="9" s="1"/>
  <c r="AP67" i="9"/>
  <c r="AQ67" i="9" s="1"/>
  <c r="AP68" i="9"/>
  <c r="AQ68" i="9" s="1"/>
  <c r="AP69" i="9"/>
  <c r="AQ69" i="9" s="1"/>
  <c r="AP70" i="9"/>
  <c r="AQ70" i="9" s="1"/>
  <c r="AP71" i="9"/>
  <c r="AQ71" i="9" s="1"/>
  <c r="AP72" i="9"/>
  <c r="AQ72" i="9" s="1"/>
  <c r="AP73" i="9"/>
  <c r="AQ73" i="9" s="1"/>
  <c r="AP74" i="9"/>
  <c r="AQ74" i="9" s="1"/>
  <c r="AP75" i="9"/>
  <c r="AQ75" i="9" s="1"/>
  <c r="AP76" i="9"/>
  <c r="AQ76" i="9" s="1"/>
  <c r="AP77" i="9"/>
  <c r="AQ77" i="9" s="1"/>
  <c r="AP78" i="9"/>
  <c r="AQ78" i="9" s="1"/>
  <c r="AP79" i="9"/>
  <c r="AQ79" i="9" s="1"/>
  <c r="AP80" i="9"/>
  <c r="AQ80" i="9" s="1"/>
  <c r="AP81" i="9"/>
  <c r="AQ81" i="9" s="1"/>
  <c r="AP82" i="9"/>
  <c r="AQ82" i="9" s="1"/>
  <c r="AP83" i="9"/>
  <c r="AQ83" i="9" s="1"/>
  <c r="AP84" i="9"/>
  <c r="AQ84" i="9" s="1"/>
  <c r="AP85" i="9"/>
  <c r="AQ85" i="9" s="1"/>
  <c r="AP86" i="9"/>
  <c r="AQ86" i="9" s="1"/>
  <c r="AP87" i="9"/>
  <c r="AQ87" i="9" s="1"/>
  <c r="AP88" i="9"/>
  <c r="AQ88" i="9" s="1"/>
  <c r="AP89" i="9"/>
  <c r="AQ89" i="9" s="1"/>
  <c r="AP90" i="9"/>
  <c r="AQ90" i="9" s="1"/>
  <c r="AK6" i="9"/>
  <c r="AK7" i="9"/>
  <c r="AK8" i="9"/>
  <c r="AK9" i="9"/>
  <c r="AK10" i="9"/>
  <c r="AK11" i="9"/>
  <c r="AK12" i="9"/>
  <c r="AK13" i="9"/>
  <c r="AK14" i="9"/>
  <c r="AK15" i="9"/>
  <c r="AK16" i="9"/>
  <c r="AK17" i="9"/>
  <c r="AK18" i="9"/>
  <c r="AK19" i="9"/>
  <c r="AK20" i="9"/>
  <c r="AK21" i="9"/>
  <c r="AK22" i="9"/>
  <c r="AK23" i="9"/>
  <c r="AK24" i="9"/>
  <c r="AK25" i="9"/>
  <c r="AK26" i="9"/>
  <c r="AK27" i="9"/>
  <c r="AK28" i="9"/>
  <c r="AK29" i="9"/>
  <c r="AK30" i="9"/>
  <c r="AK31" i="9"/>
  <c r="AK32" i="9"/>
  <c r="AK33" i="9"/>
  <c r="AK34" i="9"/>
  <c r="AK35" i="9"/>
  <c r="AK36" i="9"/>
  <c r="AK37" i="9"/>
  <c r="AK38" i="9"/>
  <c r="AK39" i="9"/>
  <c r="AK40" i="9"/>
  <c r="AK41" i="9"/>
  <c r="AK42" i="9"/>
  <c r="AK43" i="9"/>
  <c r="AK44" i="9"/>
  <c r="AK45" i="9"/>
  <c r="AK46" i="9"/>
  <c r="AK47" i="9"/>
  <c r="AK48" i="9"/>
  <c r="AK49" i="9"/>
  <c r="AK50" i="9"/>
  <c r="AK51" i="9"/>
  <c r="AK52" i="9"/>
  <c r="AK53" i="9"/>
  <c r="AK54" i="9"/>
  <c r="AK55" i="9"/>
  <c r="AK56" i="9"/>
  <c r="AK57" i="9"/>
  <c r="AK58" i="9"/>
  <c r="AK59" i="9"/>
  <c r="AK60" i="9"/>
  <c r="AK61" i="9"/>
  <c r="AK62" i="9"/>
  <c r="AK63" i="9"/>
  <c r="AK64" i="9"/>
  <c r="AK65" i="9"/>
  <c r="AK66" i="9"/>
  <c r="AK67" i="9"/>
  <c r="AK68" i="9"/>
  <c r="AK69" i="9"/>
  <c r="AK70" i="9"/>
  <c r="AK71" i="9"/>
  <c r="AK72" i="9"/>
  <c r="AK73" i="9"/>
  <c r="AK74" i="9"/>
  <c r="AK75" i="9"/>
  <c r="AK76" i="9"/>
  <c r="AK77" i="9"/>
  <c r="AK78" i="9"/>
  <c r="AK79" i="9"/>
  <c r="AK80" i="9"/>
  <c r="AK81" i="9"/>
  <c r="AK82" i="9"/>
  <c r="AK83" i="9"/>
  <c r="AK84" i="9"/>
  <c r="AK85" i="9"/>
  <c r="AK86" i="9"/>
  <c r="AK87" i="9"/>
  <c r="AK88" i="9"/>
  <c r="AK89" i="9"/>
  <c r="AK90"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6" i="9"/>
  <c r="K7" i="9"/>
  <c r="K8" i="9"/>
  <c r="K9" i="9"/>
  <c r="K10"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B9" i="21"/>
  <c r="L6" i="15"/>
  <c r="I6" i="15"/>
  <c r="I7" i="15"/>
  <c r="M89" i="9" l="1"/>
  <c r="W89" i="9" s="1"/>
  <c r="X89" i="9" s="1"/>
  <c r="N89" i="9"/>
  <c r="M77" i="9"/>
  <c r="W77" i="9" s="1"/>
  <c r="X77" i="9" s="1"/>
  <c r="N77" i="9"/>
  <c r="M65" i="9"/>
  <c r="W65" i="9" s="1"/>
  <c r="X65" i="9" s="1"/>
  <c r="N65" i="9"/>
  <c r="M53" i="9"/>
  <c r="W53" i="9" s="1"/>
  <c r="X53" i="9" s="1"/>
  <c r="N53" i="9"/>
  <c r="M45" i="9"/>
  <c r="W45" i="9" s="1"/>
  <c r="X45" i="9" s="1"/>
  <c r="N45" i="9"/>
  <c r="M37" i="9"/>
  <c r="W37" i="9" s="1"/>
  <c r="X37" i="9" s="1"/>
  <c r="N37" i="9"/>
  <c r="M25" i="9"/>
  <c r="W25" i="9" s="1"/>
  <c r="X25" i="9" s="1"/>
  <c r="N25" i="9"/>
  <c r="M21" i="9"/>
  <c r="W21" i="9" s="1"/>
  <c r="X21" i="9" s="1"/>
  <c r="N21" i="9"/>
  <c r="M17" i="9"/>
  <c r="W17" i="9" s="1"/>
  <c r="X17" i="9" s="1"/>
  <c r="N17" i="9"/>
  <c r="M9" i="9"/>
  <c r="W9" i="9" s="1"/>
  <c r="X9" i="9" s="1"/>
  <c r="N9" i="9"/>
  <c r="M88" i="9"/>
  <c r="W88" i="9" s="1"/>
  <c r="X88" i="9" s="1"/>
  <c r="N88" i="9"/>
  <c r="M84" i="9"/>
  <c r="W84" i="9" s="1"/>
  <c r="X84" i="9" s="1"/>
  <c r="N84" i="9"/>
  <c r="M80" i="9"/>
  <c r="W80" i="9" s="1"/>
  <c r="X80" i="9" s="1"/>
  <c r="N80" i="9"/>
  <c r="M76" i="9"/>
  <c r="W76" i="9" s="1"/>
  <c r="X76" i="9" s="1"/>
  <c r="N76" i="9"/>
  <c r="M72" i="9"/>
  <c r="W72" i="9" s="1"/>
  <c r="X72" i="9" s="1"/>
  <c r="N72" i="9"/>
  <c r="M68" i="9"/>
  <c r="W68" i="9" s="1"/>
  <c r="X68" i="9" s="1"/>
  <c r="N68" i="9"/>
  <c r="M64" i="9"/>
  <c r="W64" i="9" s="1"/>
  <c r="X64" i="9" s="1"/>
  <c r="N64" i="9"/>
  <c r="M60" i="9"/>
  <c r="W60" i="9" s="1"/>
  <c r="X60" i="9" s="1"/>
  <c r="N60" i="9"/>
  <c r="M56" i="9"/>
  <c r="W56" i="9" s="1"/>
  <c r="X56" i="9" s="1"/>
  <c r="N56" i="9"/>
  <c r="M52" i="9"/>
  <c r="W52" i="9" s="1"/>
  <c r="X52" i="9" s="1"/>
  <c r="N52" i="9"/>
  <c r="M48" i="9"/>
  <c r="W48" i="9" s="1"/>
  <c r="X48" i="9" s="1"/>
  <c r="N48" i="9"/>
  <c r="M44" i="9"/>
  <c r="W44" i="9" s="1"/>
  <c r="X44" i="9" s="1"/>
  <c r="N44" i="9"/>
  <c r="M40" i="9"/>
  <c r="W40" i="9" s="1"/>
  <c r="X40" i="9" s="1"/>
  <c r="N40" i="9"/>
  <c r="M36" i="9"/>
  <c r="W36" i="9" s="1"/>
  <c r="X36" i="9" s="1"/>
  <c r="N36" i="9"/>
  <c r="M32" i="9"/>
  <c r="W32" i="9" s="1"/>
  <c r="X32" i="9" s="1"/>
  <c r="N32" i="9"/>
  <c r="M28" i="9"/>
  <c r="W28" i="9" s="1"/>
  <c r="X28" i="9" s="1"/>
  <c r="N28" i="9"/>
  <c r="M24" i="9"/>
  <c r="W24" i="9" s="1"/>
  <c r="X24" i="9" s="1"/>
  <c r="N24" i="9"/>
  <c r="M20" i="9"/>
  <c r="W20" i="9" s="1"/>
  <c r="X20" i="9" s="1"/>
  <c r="N20" i="9"/>
  <c r="M16" i="9"/>
  <c r="W16" i="9" s="1"/>
  <c r="X16" i="9" s="1"/>
  <c r="N16" i="9"/>
  <c r="M12" i="9"/>
  <c r="W12" i="9" s="1"/>
  <c r="X12" i="9" s="1"/>
  <c r="N12" i="9"/>
  <c r="M8" i="9"/>
  <c r="W8" i="9" s="1"/>
  <c r="X8" i="9" s="1"/>
  <c r="N8" i="9"/>
  <c r="M85" i="9"/>
  <c r="W85" i="9" s="1"/>
  <c r="X85" i="9" s="1"/>
  <c r="N85" i="9"/>
  <c r="M73" i="9"/>
  <c r="W73" i="9" s="1"/>
  <c r="X73" i="9" s="1"/>
  <c r="N73" i="9"/>
  <c r="M61" i="9"/>
  <c r="W61" i="9" s="1"/>
  <c r="X61" i="9" s="1"/>
  <c r="N61" i="9"/>
  <c r="M49" i="9"/>
  <c r="W49" i="9" s="1"/>
  <c r="X49" i="9" s="1"/>
  <c r="N49" i="9"/>
  <c r="M41" i="9"/>
  <c r="W41" i="9" s="1"/>
  <c r="X41" i="9" s="1"/>
  <c r="N41" i="9"/>
  <c r="M29" i="9"/>
  <c r="W29" i="9" s="1"/>
  <c r="X29" i="9" s="1"/>
  <c r="N29" i="9"/>
  <c r="M13" i="9"/>
  <c r="W13" i="9" s="1"/>
  <c r="X13" i="9" s="1"/>
  <c r="N13" i="9"/>
  <c r="M81" i="9"/>
  <c r="W81" i="9" s="1"/>
  <c r="X81" i="9" s="1"/>
  <c r="N81" i="9"/>
  <c r="M69" i="9"/>
  <c r="W69" i="9" s="1"/>
  <c r="X69" i="9" s="1"/>
  <c r="N69" i="9"/>
  <c r="M57" i="9"/>
  <c r="W57" i="9" s="1"/>
  <c r="X57" i="9" s="1"/>
  <c r="N57" i="9"/>
  <c r="M33" i="9"/>
  <c r="W33" i="9" s="1"/>
  <c r="X33" i="9" s="1"/>
  <c r="N33" i="9"/>
  <c r="M6" i="9"/>
  <c r="N6" i="9"/>
  <c r="M87" i="9"/>
  <c r="W87" i="9" s="1"/>
  <c r="X87" i="9" s="1"/>
  <c r="N87" i="9"/>
  <c r="M83" i="9"/>
  <c r="W83" i="9" s="1"/>
  <c r="X83" i="9" s="1"/>
  <c r="N83" i="9"/>
  <c r="M79" i="9"/>
  <c r="W79" i="9" s="1"/>
  <c r="X79" i="9" s="1"/>
  <c r="N79" i="9"/>
  <c r="M75" i="9"/>
  <c r="W75" i="9" s="1"/>
  <c r="X75" i="9" s="1"/>
  <c r="N75" i="9"/>
  <c r="M71" i="9"/>
  <c r="W71" i="9" s="1"/>
  <c r="X71" i="9" s="1"/>
  <c r="N71" i="9"/>
  <c r="M67" i="9"/>
  <c r="W67" i="9" s="1"/>
  <c r="X67" i="9" s="1"/>
  <c r="N67" i="9"/>
  <c r="M63" i="9"/>
  <c r="W63" i="9" s="1"/>
  <c r="X63" i="9" s="1"/>
  <c r="N63" i="9"/>
  <c r="M59" i="9"/>
  <c r="W59" i="9" s="1"/>
  <c r="X59" i="9" s="1"/>
  <c r="N59" i="9"/>
  <c r="M55" i="9"/>
  <c r="W55" i="9" s="1"/>
  <c r="X55" i="9" s="1"/>
  <c r="N55" i="9"/>
  <c r="M51" i="9"/>
  <c r="W51" i="9" s="1"/>
  <c r="X51" i="9" s="1"/>
  <c r="N51" i="9"/>
  <c r="M47" i="9"/>
  <c r="W47" i="9" s="1"/>
  <c r="X47" i="9" s="1"/>
  <c r="N47" i="9"/>
  <c r="M43" i="9"/>
  <c r="W43" i="9" s="1"/>
  <c r="X43" i="9" s="1"/>
  <c r="N43" i="9"/>
  <c r="M39" i="9"/>
  <c r="W39" i="9" s="1"/>
  <c r="X39" i="9" s="1"/>
  <c r="N39" i="9"/>
  <c r="M35" i="9"/>
  <c r="W35" i="9" s="1"/>
  <c r="X35" i="9" s="1"/>
  <c r="N35" i="9"/>
  <c r="M31" i="9"/>
  <c r="W31" i="9" s="1"/>
  <c r="X31" i="9" s="1"/>
  <c r="N31" i="9"/>
  <c r="M27" i="9"/>
  <c r="W27" i="9" s="1"/>
  <c r="X27" i="9" s="1"/>
  <c r="N27" i="9"/>
  <c r="M23" i="9"/>
  <c r="W23" i="9" s="1"/>
  <c r="X23" i="9" s="1"/>
  <c r="N23" i="9"/>
  <c r="M19" i="9"/>
  <c r="W19" i="9" s="1"/>
  <c r="X19" i="9" s="1"/>
  <c r="N19" i="9"/>
  <c r="M15" i="9"/>
  <c r="W15" i="9" s="1"/>
  <c r="X15" i="9" s="1"/>
  <c r="N15" i="9"/>
  <c r="M11" i="9"/>
  <c r="W11" i="9" s="1"/>
  <c r="X11" i="9" s="1"/>
  <c r="N11" i="9"/>
  <c r="M7" i="9"/>
  <c r="W7" i="9" s="1"/>
  <c r="X7" i="9" s="1"/>
  <c r="N7" i="9"/>
  <c r="M90" i="9"/>
  <c r="W90" i="9" s="1"/>
  <c r="X90" i="9" s="1"/>
  <c r="N90" i="9"/>
  <c r="M86" i="9"/>
  <c r="W86" i="9" s="1"/>
  <c r="X86" i="9" s="1"/>
  <c r="N86" i="9"/>
  <c r="M82" i="9"/>
  <c r="W82" i="9" s="1"/>
  <c r="X82" i="9" s="1"/>
  <c r="N82" i="9"/>
  <c r="M78" i="9"/>
  <c r="W78" i="9" s="1"/>
  <c r="X78" i="9" s="1"/>
  <c r="N78" i="9"/>
  <c r="M74" i="9"/>
  <c r="W74" i="9" s="1"/>
  <c r="X74" i="9" s="1"/>
  <c r="N74" i="9"/>
  <c r="M70" i="9"/>
  <c r="W70" i="9" s="1"/>
  <c r="X70" i="9" s="1"/>
  <c r="N70" i="9"/>
  <c r="M66" i="9"/>
  <c r="W66" i="9" s="1"/>
  <c r="X66" i="9" s="1"/>
  <c r="N66" i="9"/>
  <c r="M62" i="9"/>
  <c r="W62" i="9" s="1"/>
  <c r="X62" i="9" s="1"/>
  <c r="N62" i="9"/>
  <c r="M58" i="9"/>
  <c r="W58" i="9" s="1"/>
  <c r="X58" i="9" s="1"/>
  <c r="N58" i="9"/>
  <c r="M54" i="9"/>
  <c r="W54" i="9" s="1"/>
  <c r="X54" i="9" s="1"/>
  <c r="N54" i="9"/>
  <c r="M50" i="9"/>
  <c r="W50" i="9" s="1"/>
  <c r="X50" i="9" s="1"/>
  <c r="N50" i="9"/>
  <c r="M46" i="9"/>
  <c r="W46" i="9" s="1"/>
  <c r="X46" i="9" s="1"/>
  <c r="N46" i="9"/>
  <c r="M42" i="9"/>
  <c r="W42" i="9" s="1"/>
  <c r="X42" i="9" s="1"/>
  <c r="N42" i="9"/>
  <c r="M38" i="9"/>
  <c r="W38" i="9" s="1"/>
  <c r="X38" i="9" s="1"/>
  <c r="N38" i="9"/>
  <c r="M34" i="9"/>
  <c r="W34" i="9" s="1"/>
  <c r="X34" i="9" s="1"/>
  <c r="N34" i="9"/>
  <c r="M30" i="9"/>
  <c r="W30" i="9" s="1"/>
  <c r="X30" i="9" s="1"/>
  <c r="N30" i="9"/>
  <c r="M26" i="9"/>
  <c r="W26" i="9" s="1"/>
  <c r="X26" i="9" s="1"/>
  <c r="N26" i="9"/>
  <c r="M22" i="9"/>
  <c r="W22" i="9" s="1"/>
  <c r="X22" i="9" s="1"/>
  <c r="N22" i="9"/>
  <c r="M18" i="9"/>
  <c r="W18" i="9" s="1"/>
  <c r="X18" i="9" s="1"/>
  <c r="N18" i="9"/>
  <c r="M14" i="9"/>
  <c r="W14" i="9" s="1"/>
  <c r="X14" i="9" s="1"/>
  <c r="N14" i="9"/>
  <c r="M10" i="9"/>
  <c r="W10" i="9" s="1"/>
  <c r="X10" i="9" s="1"/>
  <c r="N10" i="9"/>
  <c r="AM78" i="9"/>
  <c r="AN78" i="9" s="1"/>
  <c r="AM62" i="9"/>
  <c r="AN62" i="9" s="1"/>
  <c r="AM65" i="9"/>
  <c r="AN65" i="9" s="1"/>
  <c r="AM21" i="9"/>
  <c r="AN21" i="9" s="1"/>
  <c r="AM54" i="9"/>
  <c r="AN54" i="9" s="1"/>
  <c r="AM46" i="9"/>
  <c r="AN46" i="9" s="1"/>
  <c r="AM77" i="9"/>
  <c r="AN77" i="9" s="1"/>
  <c r="AM69" i="9"/>
  <c r="AN69" i="9" s="1"/>
  <c r="AM53" i="9"/>
  <c r="AN53" i="9" s="1"/>
  <c r="AM45" i="9"/>
  <c r="AN45" i="9" s="1"/>
  <c r="AM41" i="9"/>
  <c r="AN41" i="9" s="1"/>
  <c r="AM17" i="9"/>
  <c r="AN17" i="9" s="1"/>
  <c r="AM9" i="9"/>
  <c r="AN9" i="9" s="1"/>
  <c r="AM88" i="9"/>
  <c r="AN88" i="9" s="1"/>
  <c r="AM84" i="9"/>
  <c r="AN84" i="9" s="1"/>
  <c r="AM80" i="9"/>
  <c r="AN80" i="9" s="1"/>
  <c r="AM76" i="9"/>
  <c r="AN76" i="9" s="1"/>
  <c r="AM72" i="9"/>
  <c r="AN72" i="9" s="1"/>
  <c r="AM68" i="9"/>
  <c r="AN68" i="9" s="1"/>
  <c r="AM64" i="9"/>
  <c r="AN64" i="9" s="1"/>
  <c r="AM60" i="9"/>
  <c r="AN60" i="9" s="1"/>
  <c r="AM52" i="9"/>
  <c r="AN52" i="9" s="1"/>
  <c r="AM48" i="9"/>
  <c r="AN48" i="9" s="1"/>
  <c r="AM44" i="9"/>
  <c r="AN44" i="9" s="1"/>
  <c r="AM36" i="9"/>
  <c r="AN36" i="9" s="1"/>
  <c r="AM32" i="9"/>
  <c r="AN32" i="9" s="1"/>
  <c r="AM28" i="9"/>
  <c r="AN28" i="9" s="1"/>
  <c r="AM20" i="9"/>
  <c r="AN20" i="9" s="1"/>
  <c r="AM16" i="9"/>
  <c r="AN16" i="9" s="1"/>
  <c r="AM12" i="9"/>
  <c r="AN12" i="9" s="1"/>
  <c r="AM86" i="9"/>
  <c r="AN86" i="9" s="1"/>
  <c r="AM58" i="9"/>
  <c r="AN58" i="9" s="1"/>
  <c r="AM85" i="9"/>
  <c r="AN85" i="9" s="1"/>
  <c r="AM49" i="9"/>
  <c r="AN49" i="9" s="1"/>
  <c r="AM37" i="9"/>
  <c r="AN37" i="9" s="1"/>
  <c r="AM25" i="9"/>
  <c r="AN25" i="9" s="1"/>
  <c r="AM13" i="9"/>
  <c r="AN13" i="9" s="1"/>
  <c r="AM87" i="9"/>
  <c r="AN87" i="9" s="1"/>
  <c r="AM79" i="9"/>
  <c r="AN79" i="9" s="1"/>
  <c r="AM71" i="9"/>
  <c r="AN71" i="9" s="1"/>
  <c r="AM63" i="9"/>
  <c r="AN63" i="9" s="1"/>
  <c r="AM55" i="9"/>
  <c r="AN55" i="9" s="1"/>
  <c r="AM47" i="9"/>
  <c r="AN47" i="9" s="1"/>
  <c r="AM43" i="9"/>
  <c r="AN43" i="9" s="1"/>
  <c r="AM39" i="9"/>
  <c r="AN39" i="9" s="1"/>
  <c r="AM31" i="9"/>
  <c r="AN31" i="9" s="1"/>
  <c r="AM15" i="9"/>
  <c r="AN15" i="9" s="1"/>
  <c r="AM7" i="9"/>
  <c r="AN7" i="9" s="1"/>
  <c r="AM89" i="9"/>
  <c r="AN89" i="9" s="1"/>
  <c r="T6" i="9"/>
  <c r="U6" i="9" s="1"/>
  <c r="W6" i="9" s="1"/>
  <c r="AM57" i="9" l="1"/>
  <c r="AN57" i="9" s="1"/>
  <c r="AM29" i="9"/>
  <c r="AN29" i="9" s="1"/>
  <c r="AM81" i="9"/>
  <c r="AN81" i="9" s="1"/>
  <c r="AM24" i="9"/>
  <c r="AN24" i="9" s="1"/>
  <c r="AM82" i="9"/>
  <c r="AN82" i="9" s="1"/>
  <c r="AM90" i="9"/>
  <c r="AN90" i="9" s="1"/>
  <c r="AM27" i="9"/>
  <c r="AN27" i="9" s="1"/>
  <c r="AM75" i="9"/>
  <c r="AN75" i="9" s="1"/>
  <c r="AM73" i="9"/>
  <c r="AN73" i="9" s="1"/>
  <c r="AM8" i="9"/>
  <c r="AN8" i="9" s="1"/>
  <c r="AM40" i="9"/>
  <c r="AN40" i="9" s="1"/>
  <c r="AM56" i="9"/>
  <c r="AN56" i="9" s="1"/>
  <c r="AM10" i="9"/>
  <c r="AN10" i="9" s="1"/>
  <c r="AM11" i="9"/>
  <c r="AN11" i="9" s="1"/>
  <c r="AM59" i="9"/>
  <c r="AN59" i="9" s="1"/>
  <c r="AM30" i="9"/>
  <c r="AN30" i="9" s="1"/>
  <c r="AM22" i="9"/>
  <c r="AN22" i="9" s="1"/>
  <c r="AM34" i="9"/>
  <c r="AN34" i="9" s="1"/>
  <c r="AM23" i="9"/>
  <c r="AN23" i="9" s="1"/>
  <c r="AM38" i="9"/>
  <c r="AN38" i="9" s="1"/>
  <c r="AM18" i="9"/>
  <c r="AN18" i="9" s="1"/>
  <c r="AM74" i="9"/>
  <c r="AN74" i="9" s="1"/>
  <c r="AM42" i="9"/>
  <c r="AN42" i="9" s="1"/>
  <c r="AM19" i="9"/>
  <c r="AN19" i="9" s="1"/>
  <c r="AM35" i="9"/>
  <c r="AN35" i="9" s="1"/>
  <c r="AM51" i="9"/>
  <c r="AN51" i="9" s="1"/>
  <c r="AM67" i="9"/>
  <c r="AN67" i="9" s="1"/>
  <c r="AM83" i="9"/>
  <c r="AN83" i="9" s="1"/>
  <c r="AM33" i="9"/>
  <c r="AN33" i="9" s="1"/>
  <c r="AM70" i="9"/>
  <c r="AN70" i="9" s="1"/>
  <c r="AM26" i="9"/>
  <c r="AN26" i="9" s="1"/>
  <c r="AM66" i="9"/>
  <c r="AN66" i="9" s="1"/>
  <c r="AM61" i="9"/>
  <c r="AN61" i="9" s="1"/>
  <c r="AM14" i="9"/>
  <c r="AN14" i="9" s="1"/>
  <c r="AM50" i="9"/>
  <c r="AN50" i="9" s="1"/>
  <c r="X6" i="9"/>
  <c r="AM6" i="9"/>
  <c r="AN6"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Eyron</author>
  </authors>
  <commentList>
    <comment ref="AI4" authorId="0" shapeId="0" xr:uid="{88B32FC2-C4E3-40A1-A69C-27DBFEA2F12A}">
      <text>
        <r>
          <rPr>
            <b/>
            <sz val="9"/>
            <color indexed="81"/>
            <rFont val="Tahoma"/>
            <family val="2"/>
          </rPr>
          <t>Eyron:</t>
        </r>
        <r>
          <rPr>
            <sz val="9"/>
            <color indexed="81"/>
            <rFont val="Tahoma"/>
            <family val="2"/>
          </rPr>
          <t xml:space="preserve">
</t>
        </r>
      </text>
    </comment>
    <comment ref="AP5" authorId="0" shapeId="0" xr:uid="{8CD02F14-57C3-4FAB-8902-3FB9B072E212}">
      <text>
        <r>
          <rPr>
            <b/>
            <sz val="9"/>
            <color indexed="81"/>
            <rFont val="Tahoma"/>
            <family val="2"/>
          </rPr>
          <t>Eyron:</t>
        </r>
        <r>
          <rPr>
            <sz val="9"/>
            <color indexed="81"/>
            <rFont val="Tahoma"/>
            <family val="2"/>
          </rPr>
          <t xml:space="preserve">
= (Severity Score) x (Likelihood of Occurrence)</t>
        </r>
      </text>
    </comment>
    <comment ref="AQ5" authorId="0" shapeId="0" xr:uid="{964F3F9C-FE11-43CE-BAEA-EB3F0AC5275F}">
      <text>
        <r>
          <rPr>
            <b/>
            <sz val="9"/>
            <color indexed="81"/>
            <rFont val="Tahoma"/>
            <family val="2"/>
          </rPr>
          <t>Eyron:</t>
        </r>
        <r>
          <rPr>
            <sz val="9"/>
            <color indexed="81"/>
            <rFont val="Tahoma"/>
            <family val="2"/>
          </rPr>
          <t xml:space="preserve">
</t>
        </r>
      </text>
    </comment>
  </commentList>
</comments>
</file>

<file path=xl/sharedStrings.xml><?xml version="1.0" encoding="utf-8"?>
<sst xmlns="http://schemas.openxmlformats.org/spreadsheetml/2006/main" count="1944" uniqueCount="315">
  <si>
    <t>Geographical Area or Ecosystem</t>
  </si>
  <si>
    <t>Barangay</t>
  </si>
  <si>
    <t>EXPOSURE</t>
  </si>
  <si>
    <t>SENSITIVITY</t>
  </si>
  <si>
    <t>ADAPTIVE CAPACITY</t>
  </si>
  <si>
    <t>Vulnerability Score</t>
  </si>
  <si>
    <t>Severity of Consequence Score</t>
  </si>
  <si>
    <t>Risk Score</t>
  </si>
  <si>
    <t>Risk Category</t>
  </si>
  <si>
    <t>Likelihood of Occurrence</t>
  </si>
  <si>
    <t>Exposure Score</t>
  </si>
  <si>
    <t>Wealth</t>
  </si>
  <si>
    <t>Technology</t>
  </si>
  <si>
    <t>Information</t>
  </si>
  <si>
    <t>Score (1-6)</t>
  </si>
  <si>
    <t>Sensitivity Score</t>
  </si>
  <si>
    <t>(Be consistent with the city-wide hazards)</t>
  </si>
  <si>
    <t>Climate Variable</t>
  </si>
  <si>
    <t>Hazard</t>
  </si>
  <si>
    <t>HAZARD</t>
  </si>
  <si>
    <t>Vulnerabilty Category</t>
  </si>
  <si>
    <t>Degree of Impact</t>
  </si>
  <si>
    <t>Description</t>
  </si>
  <si>
    <t>Ave. Adaptive Capacity</t>
  </si>
  <si>
    <t>Summary of Findings (Exposure)</t>
  </si>
  <si>
    <t>Summary of Findings (Sensitivity)</t>
  </si>
  <si>
    <t>Summary of Findings (Adaptive Capacity)</t>
  </si>
  <si>
    <t>Magnitude or Depth</t>
  </si>
  <si>
    <t>Average Sensitivity Score</t>
  </si>
  <si>
    <t>INFRASTRUCTURE: ROADS AND BRIDGES</t>
  </si>
  <si>
    <t>Road classification</t>
  </si>
  <si>
    <t>Replacement cost</t>
  </si>
  <si>
    <t>Percentage of cemented / asphalt road</t>
  </si>
  <si>
    <t>% of rough roads</t>
  </si>
  <si>
    <t>AMBAGO</t>
  </si>
  <si>
    <t>BABAG</t>
  </si>
  <si>
    <t>BADING</t>
  </si>
  <si>
    <t>BANCASI</t>
  </si>
  <si>
    <t>BANZA</t>
  </si>
  <si>
    <t>BAOBAOAN</t>
  </si>
  <si>
    <t>BOBON</t>
  </si>
  <si>
    <t>DOONGAN</t>
  </si>
  <si>
    <t>DUMALAGAN</t>
  </si>
  <si>
    <t>LIBERTAD</t>
  </si>
  <si>
    <t>LUMBOCAN</t>
  </si>
  <si>
    <t>MASAO</t>
  </si>
  <si>
    <t>MAUG</t>
  </si>
  <si>
    <t>PAGATPATAN</t>
  </si>
  <si>
    <t>PINAMANCULAN</t>
  </si>
  <si>
    <t>City</t>
  </si>
  <si>
    <t>Exposed Length (Linear Kilometer)</t>
  </si>
  <si>
    <t>Value of Exposed Lifeline</t>
  </si>
  <si>
    <t>Road Length
(Linear Kilometer)</t>
  </si>
  <si>
    <t>% Exposed
Length</t>
  </si>
  <si>
    <t>Social</t>
  </si>
  <si>
    <t>Infrastructure</t>
  </si>
  <si>
    <t>Institutions/Government</t>
  </si>
  <si>
    <t>Road Length</t>
  </si>
  <si>
    <t>% Percentage of cemented/asphalt road</t>
  </si>
  <si>
    <t>W_Adaptive Capacity Score</t>
  </si>
  <si>
    <t>T_Adaptive Capacity Score</t>
  </si>
  <si>
    <t>S_Adaptive Capavity Score</t>
  </si>
  <si>
    <t>I_Adaptive Capacity Score</t>
  </si>
  <si>
    <t>I/G_Adaptive capacity score</t>
  </si>
  <si>
    <t>Inf_Adaptive capacity score</t>
  </si>
  <si>
    <t>Degree of Impact/Threat Level</t>
  </si>
  <si>
    <t>DOI_Category</t>
  </si>
  <si>
    <t>Exposed Cemented/Asphalt Road</t>
  </si>
  <si>
    <t>Exposed Rough Roads</t>
  </si>
  <si>
    <t>Sector</t>
  </si>
  <si>
    <t>SUMMARY</t>
  </si>
  <si>
    <t>Degree of Impact/Threat level</t>
  </si>
  <si>
    <t>AC Level</t>
  </si>
  <si>
    <t>Summary and Findings</t>
  </si>
  <si>
    <t>Risk Level</t>
  </si>
  <si>
    <t>Impact</t>
  </si>
  <si>
    <t>Exposure</t>
  </si>
  <si>
    <t>Sensitivity</t>
  </si>
  <si>
    <t>Score (1-5)</t>
  </si>
  <si>
    <t>(Score 1-5)</t>
  </si>
  <si>
    <t>TL/AC</t>
  </si>
  <si>
    <t>Coastal</t>
  </si>
  <si>
    <t>Roads Affected</t>
  </si>
  <si>
    <t>Majority of the roads affected are rough roads.</t>
  </si>
  <si>
    <t>Lowland</t>
  </si>
  <si>
    <t>Upland</t>
  </si>
  <si>
    <t>Urban</t>
  </si>
  <si>
    <t>-BDRRM Rescue team available 
-Disaster Plan</t>
  </si>
  <si>
    <t xml:space="preserve">-5% Calamity fund
-Brgy. IRA
</t>
  </si>
  <si>
    <t>-Equipment and supplies for emergency are available</t>
  </si>
  <si>
    <t>-There is political willingness to allocate resources to build adaptive capacity of LGU</t>
  </si>
  <si>
    <t>-Information Education Campaign
-Alert Level</t>
  </si>
  <si>
    <t>Decision Area
(Barangay)
Col (1)</t>
  </si>
  <si>
    <t>Exposure
Col (2)</t>
  </si>
  <si>
    <t>Summary of Findings
Col (3)</t>
  </si>
  <si>
    <t>Risk Score and Category
Col (4)</t>
  </si>
  <si>
    <t>Implications
(If no action is taken)
Col (5)</t>
  </si>
  <si>
    <t>Key Challenges and Issues, and Opportunities
Col (6)</t>
  </si>
  <si>
    <t>3 Barangays</t>
  </si>
  <si>
    <t>Lowland Barangays</t>
  </si>
  <si>
    <t>Upland Barangays</t>
  </si>
  <si>
    <t>- cause property damage, moderate flooding
- transportation facilities such as roads and bridges get damaged delaying the response and recovery</t>
  </si>
  <si>
    <t>- transportation facilities such as roads and bridges get damaged delaying the response and recovery</t>
  </si>
  <si>
    <t>Low lying structures and facilities</t>
  </si>
  <si>
    <t>- 57.37 km of roads are exposed (77.92% are cemented/asphalt roads
- 22.08% are rough roads)</t>
  </si>
  <si>
    <t>- 0.182 km of roads are exposed (49.70% are cemented/asphalt roads
- 50.30% are rough roads)</t>
  </si>
  <si>
    <t>11 Barangays</t>
  </si>
  <si>
    <t>1 Barangay</t>
  </si>
  <si>
    <t>Table XX. Reviewing Current Development Goals and Objectives</t>
  </si>
  <si>
    <t>VISION:</t>
  </si>
  <si>
    <t xml:space="preserve">The government makes it their vision to promote Butuan City as “a great hub city of opportunities for all that spurs and supports Caraga’s sustainable growth and development”. </t>
  </si>
  <si>
    <t>MISSION:</t>
  </si>
  <si>
    <t xml:space="preserve">Butuan City will strive to achieve a vibrant, smart eco-city that is sustainable, livable, resilient and competitive. </t>
  </si>
  <si>
    <t>OVERALL GOAL:</t>
  </si>
  <si>
    <t>Sustainable Growth and Development and Resilient City</t>
  </si>
  <si>
    <t>OBJECTIVES:</t>
  </si>
  <si>
    <t>A peaceful, safe, resilient and socially inclusive Mindanao of diverse cultures harmoniously enjoying a sustainable and competitive agro-industrial and resource-based economy</t>
  </si>
  <si>
    <t xml:space="preserve">1. Sustainability - to secure its agricultural land and green spaces for economic growth 
and food security 
</t>
  </si>
  <si>
    <t xml:space="preserve">2. Socio-Economic Development - poverty reduction through addressing gaps on the provision of basic social services: water, health and education. Strategies on economic development should focus on job generation through ecotourism, value adding of agricultural products and facilitate the delivery of mass transportation for its people </t>
  </si>
  <si>
    <t>3. Resiliency - strengthen its adaptation and resilient capacity, being highly vulnerable to sea level rise, flooding, storm surge/tsunami and other extreme weather conditions.</t>
  </si>
  <si>
    <t>Sectoral Goal</t>
  </si>
  <si>
    <t>Objectives</t>
  </si>
  <si>
    <t>Link to Climate Change (Refer to relevant technical findings of the sector)</t>
  </si>
  <si>
    <t>Is there A Need to Enhance or Formulate New Objectives?</t>
  </si>
  <si>
    <t>Development Objectives Enhanced or Reformulated to Climate Objectives</t>
  </si>
  <si>
    <t xml:space="preserve">NCCAP Goals </t>
  </si>
  <si>
    <t xml:space="preserve">Climate Change Objectives </t>
  </si>
  <si>
    <t>Objective Indicators</t>
  </si>
  <si>
    <t>Yes</t>
  </si>
  <si>
    <t>No</t>
  </si>
  <si>
    <t xml:space="preserve">Food Security </t>
  </si>
  <si>
    <t xml:space="preserve">Water Sufficiency </t>
  </si>
  <si>
    <t xml:space="preserve">Ecological and Environmental Stability </t>
  </si>
  <si>
    <t xml:space="preserve">Human Security </t>
  </si>
  <si>
    <t xml:space="preserve">Climate-Smart Industries and Services </t>
  </si>
  <si>
    <t xml:space="preserve">Sustainable Energy </t>
  </si>
  <si>
    <t xml:space="preserve">Knowledge and Capacity Development </t>
  </si>
  <si>
    <t>Secure, Empowered and Culture-oriented Citizenry</t>
  </si>
  <si>
    <t>Ascending, Competitive and Inclusive Economy</t>
  </si>
  <si>
    <t xml:space="preserve">Climate-adaptive, Innovative and Safe Infrastructure </t>
  </si>
  <si>
    <t>- Improve and upgrade existing road networks</t>
  </si>
  <si>
    <t>●</t>
  </si>
  <si>
    <t>Green, Smart and Resilient Environment</t>
  </si>
  <si>
    <t xml:space="preserve">Transparent, Efficient and Proactive Governance </t>
  </si>
  <si>
    <t>Low</t>
  </si>
  <si>
    <t>Medium</t>
  </si>
  <si>
    <t>High</t>
  </si>
  <si>
    <t>Remarks</t>
  </si>
  <si>
    <t>ü</t>
  </si>
  <si>
    <t>û</t>
  </si>
  <si>
    <t>No changes</t>
  </si>
  <si>
    <t>50% of the City's road systems are resilient to CC impacts and promote sustainable construction practices</t>
  </si>
  <si>
    <t>100% of the City's road systems are resilient to CC impacts and promote sustainable construction practices</t>
  </si>
  <si>
    <t>Increase climate resilient and sustainable road systems</t>
  </si>
  <si>
    <t>Road systems are built with engineering and structural measures or bio-engineering measures
-Eng'g &amp; Structural measures include slope stabilization, raised road level, improved drainage system
-Bio-engineering measures (use of vegetation)</t>
  </si>
  <si>
    <t>Climate-adaptive, Innovative and Safe Infrastructure</t>
  </si>
  <si>
    <t>CC Objectives</t>
  </si>
  <si>
    <t>Sector/
Sub-sector</t>
  </si>
  <si>
    <t>Decision Area</t>
  </si>
  <si>
    <t>Technical Finding</t>
  </si>
  <si>
    <t>Summary of Findings</t>
  </si>
  <si>
    <t>Implications</t>
  </si>
  <si>
    <t>Potential Options</t>
  </si>
  <si>
    <t>List of Programs/Activities/Projects (PAPs)</t>
  </si>
  <si>
    <t>Project Cost</t>
  </si>
  <si>
    <t>Schedule of Implementation</t>
  </si>
  <si>
    <t>Ecosystem</t>
  </si>
  <si>
    <t>Barangays</t>
  </si>
  <si>
    <t>Short-term (1 to 3 years)</t>
  </si>
  <si>
    <t>Medium-term (3 to 5 years)</t>
  </si>
  <si>
    <t>Long-term (6+ years)</t>
  </si>
  <si>
    <t>Infrastructure: 
Roads and Bridges</t>
  </si>
  <si>
    <t>Storm-surge</t>
  </si>
  <si>
    <t>Infrastructure: 
Social Support Facilities (Daycare)</t>
  </si>
  <si>
    <t>Flooding</t>
  </si>
  <si>
    <t>Lumbocan
Masao
Pagatpatan</t>
  </si>
  <si>
    <t xml:space="preserve">Partially damaged School buildings </t>
  </si>
  <si>
    <t>33% or 1 out of the 4 Day Care Centers</t>
  </si>
  <si>
    <t>Day Care center are one-storey building made of wood materials</t>
  </si>
  <si>
    <t>30 Barangays</t>
  </si>
  <si>
    <t>47% or 23 out of 55 Day Care Centers</t>
  </si>
  <si>
    <t>26 Barangays</t>
  </si>
  <si>
    <t>1 out of 40 Day Care centers</t>
  </si>
  <si>
    <t>Day care center is made of wood materials</t>
  </si>
  <si>
    <t>27 Barangays</t>
  </si>
  <si>
    <t>37 % or 11 out of 31 Day Care centers</t>
  </si>
  <si>
    <t>Infrastructure: 
Social Support Facilities (Schools)</t>
  </si>
  <si>
    <t>School infrastructures affected
Possible harm to students
Possible harm to teachers and employees</t>
  </si>
  <si>
    <t>6.41% of school buildings
25,080 students
93  teachers and personnel</t>
  </si>
  <si>
    <t>3.52% of the buildings that are delapidated and need renovation 
5.33% of the one-story school building
almost all roofings of the school has the same type</t>
  </si>
  <si>
    <t>25 Barangays</t>
  </si>
  <si>
    <t>46.34% of school buildings
25058 students
969 teachers and personnel</t>
  </si>
  <si>
    <t>42.95% of the buildings that are delapidated and need renovation 
5.33% of the one-story school building
almost all roofings of the school has the same type</t>
  </si>
  <si>
    <t>16 Barangays</t>
  </si>
  <si>
    <t>21.95% of school buildings
10536 students
410 teachers and personnel</t>
  </si>
  <si>
    <t>34.5% of the buildings that are delapidated and need renovation 
30.85% of the one-story school building
almost all roofings of the school has the same type</t>
  </si>
  <si>
    <t>25.28% of school buildings
32517 students
1120 teachers and personnel</t>
  </si>
  <si>
    <t>Drought</t>
  </si>
  <si>
    <t>Sector/ 
Sub-sector</t>
  </si>
  <si>
    <t>Actions/Interventions</t>
  </si>
  <si>
    <t>Level of Urgency</t>
  </si>
  <si>
    <t xml:space="preserve">Implementing Office
</t>
  </si>
  <si>
    <t>Location</t>
  </si>
  <si>
    <t>Cost Estimate
(in actual amount)</t>
  </si>
  <si>
    <t>Period of Implementation (From-To)</t>
  </si>
  <si>
    <t>(1)Urgent
(2)Essential
(3)Necessary
(4)Desirable
(5)Acceptable
(6)Deferrable</t>
  </si>
  <si>
    <t>Sector: Infrastructure</t>
  </si>
  <si>
    <t>Sector Assigned Weight</t>
  </si>
  <si>
    <t>PROJECT</t>
  </si>
  <si>
    <r>
      <t xml:space="preserve">Ascending, Competitive, and Inclusive Economy </t>
    </r>
    <r>
      <rPr>
        <sz val="12"/>
        <color rgb="FFFF0000"/>
        <rFont val="Calibri (Body)"/>
      </rPr>
      <t>(Economic)</t>
    </r>
  </si>
  <si>
    <r>
      <t xml:space="preserve">Green, Smart, and Resilient Environment </t>
    </r>
    <r>
      <rPr>
        <sz val="12"/>
        <color rgb="FFFF0000"/>
        <rFont val="Calibri (Body)"/>
      </rPr>
      <t>(Environment)</t>
    </r>
  </si>
  <si>
    <r>
      <t xml:space="preserve">Climate-adaptive, Innovative and Safe Infrastructure </t>
    </r>
    <r>
      <rPr>
        <sz val="12"/>
        <color rgb="FFFF0000"/>
        <rFont val="Calibri (Body)"/>
      </rPr>
      <t>(Infrastructure)</t>
    </r>
  </si>
  <si>
    <r>
      <t>Transparent, Efficient and Proactive Governance.</t>
    </r>
    <r>
      <rPr>
        <sz val="12"/>
        <color rgb="FFFF0000"/>
        <rFont val="Calibri (Body)"/>
      </rPr>
      <t xml:space="preserve"> (Institutional)</t>
    </r>
  </si>
  <si>
    <r>
      <t xml:space="preserve">Secure, Empowered, and Culture-oriented Citizenry </t>
    </r>
    <r>
      <rPr>
        <sz val="12"/>
        <color rgb="FFFF0000"/>
        <rFont val="Calibri (Body)"/>
      </rPr>
      <t>(Social)</t>
    </r>
    <r>
      <rPr>
        <sz val="11"/>
        <color theme="1"/>
        <rFont val="Calibri"/>
        <family val="2"/>
        <scheme val="minor"/>
      </rPr>
      <t xml:space="preserve">
</t>
    </r>
  </si>
  <si>
    <t>- Install better drainage culverts</t>
  </si>
  <si>
    <t>- Improve transport infrastructure design such as higher road embankment elevations, use of elevated roads, walkways, pathways, and thicker pavement
- Install better drainage culverts</t>
  </si>
  <si>
    <t>OBRERO</t>
  </si>
  <si>
    <t>AGAO</t>
  </si>
  <si>
    <t>AMPARO</t>
  </si>
  <si>
    <t>AMPAYON</t>
  </si>
  <si>
    <t>ANTICALA</t>
  </si>
  <si>
    <t>ANTONGALON</t>
  </si>
  <si>
    <t>AUPAGAN</t>
  </si>
  <si>
    <t>BAAN KM 3</t>
  </si>
  <si>
    <t>BAAN RIVERSIDE</t>
  </si>
  <si>
    <t>BASAG</t>
  </si>
  <si>
    <t>BAYANIHAN</t>
  </si>
  <si>
    <t>BILAY</t>
  </si>
  <si>
    <t>BITAN-AGAN</t>
  </si>
  <si>
    <t>BIT-OS</t>
  </si>
  <si>
    <t>BONBON</t>
  </si>
  <si>
    <t>BUGSUKAN</t>
  </si>
  <si>
    <t>BUHANGIN</t>
  </si>
  <si>
    <t>CABCABON</t>
  </si>
  <si>
    <t>CAMAYAHAN</t>
  </si>
  <si>
    <t>DAGOHOY</t>
  </si>
  <si>
    <t>DANKIAS</t>
  </si>
  <si>
    <t>DE ORO</t>
  </si>
  <si>
    <t>DIEGO SILANG</t>
  </si>
  <si>
    <t>DON FRANCISCO</t>
  </si>
  <si>
    <t>FLORIDA</t>
  </si>
  <si>
    <t>FORT POYOHON</t>
  </si>
  <si>
    <t>GOLDEN RIBBON</t>
  </si>
  <si>
    <t>HOLY REDEEMER</t>
  </si>
  <si>
    <t>HUMABON</t>
  </si>
  <si>
    <t>IMADEJAS</t>
  </si>
  <si>
    <t>J.P. RIZAL</t>
  </si>
  <si>
    <t>KINAMLUTAN</t>
  </si>
  <si>
    <t>LAPU-LAPU</t>
  </si>
  <si>
    <t>LEMON</t>
  </si>
  <si>
    <t>LEON KILAT</t>
  </si>
  <si>
    <t>LIMAHA</t>
  </si>
  <si>
    <t>LOS ANGELES</t>
  </si>
  <si>
    <t>M.J. SANTOS</t>
  </si>
  <si>
    <t>MAGUINDA</t>
  </si>
  <si>
    <t>MAHAY</t>
  </si>
  <si>
    <t>MAHOGANY</t>
  </si>
  <si>
    <t>MAIBU</t>
  </si>
  <si>
    <t>MANDAMO</t>
  </si>
  <si>
    <t>MANILA DE BUGABUS</t>
  </si>
  <si>
    <t>MAON</t>
  </si>
  <si>
    <t>NEW SOCIETY VILLAGE</t>
  </si>
  <si>
    <t>NONG-NONG</t>
  </si>
  <si>
    <t>ONG YIU</t>
  </si>
  <si>
    <t>PANGABUGAN</t>
  </si>
  <si>
    <t>PIANING</t>
  </si>
  <si>
    <t>PIGDAULAN</t>
  </si>
  <si>
    <t>RAJAH SOLIMAN</t>
  </si>
  <si>
    <t>SALVACION</t>
  </si>
  <si>
    <t>SAN IGNACIO</t>
  </si>
  <si>
    <t>SAN MATEO</t>
  </si>
  <si>
    <t>SAN VICENTE</t>
  </si>
  <si>
    <t>SIKATUNA</t>
  </si>
  <si>
    <t>SILONGAN</t>
  </si>
  <si>
    <t>SUMILE</t>
  </si>
  <si>
    <t>SUMILIHON</t>
  </si>
  <si>
    <t>TAGABACA</t>
  </si>
  <si>
    <t>TAGUIBO</t>
  </si>
  <si>
    <t>TALIGAMAN</t>
  </si>
  <si>
    <t>TANDANG SORA</t>
  </si>
  <si>
    <t>TINIWISAN</t>
  </si>
  <si>
    <t>TUNGAO</t>
  </si>
  <si>
    <t>URDUJA</t>
  </si>
  <si>
    <t>VILLA KANANGA</t>
  </si>
  <si>
    <t>COASTAL</t>
  </si>
  <si>
    <t>DULAG</t>
  </si>
  <si>
    <t>National</t>
  </si>
  <si>
    <t>Provincial</t>
  </si>
  <si>
    <t>NIA</t>
  </si>
  <si>
    <t>RAIN-INDUCED LANDSLIDE</t>
  </si>
  <si>
    <t>Row Labels</t>
  </si>
  <si>
    <t>Grand Total</t>
  </si>
  <si>
    <t>LOWLAND</t>
  </si>
  <si>
    <t>UPLAND</t>
  </si>
  <si>
    <t>URBAN</t>
  </si>
  <si>
    <t>AGUSAN PEQUENO</t>
  </si>
  <si>
    <t>SANTO NIÑO</t>
  </si>
  <si>
    <t>=IFS(AND(E6="COASTAL",OR(H6="NIA",H6="Barangay",H6="Private")),4,AND(E6="COASTAL",OR(H6="Provincial",H6="City")),3,AND(E6="COASTAL",H6="National"),2,AND(E6="LOWLAND",OR(H6="NIA",H6="Barangay",H6="Private")),3,AND(E6="LOWLAND",OR(H6="Provincial",H6="City")),2,AND(E6="LOWLAND",H6="National"),1,AND(E6="UPLAND",OR(H6="NIA",H6="Barangay",H6="Private")),2,AND(E6="UPLAND",OR(H6="Provincial",H6="City")),1,AND(E6="UPLAND",H6="National"),1,AND(E6="URBAN",OR(H6="NIA",H6="Barangay",H6="Private")),1,AND(E6="URBAN",OR(H6="Provincial",H6="City")),1,AND(E6="URBAN",H6="National"),1)</t>
  </si>
  <si>
    <t>-City heavy equipments ready
-Retaining structures</t>
  </si>
  <si>
    <t>-</t>
  </si>
  <si>
    <t>14 Barangays</t>
  </si>
  <si>
    <t>Max of Exposed Length (Linear Kilometer)</t>
  </si>
  <si>
    <t>Max of Exposed Cemented/Asphalt Road</t>
  </si>
  <si>
    <t>Max of Exposed Rough Roads</t>
  </si>
  <si>
    <t>Max of Road Length</t>
  </si>
  <si>
    <t>Average of Degree of Impact</t>
  </si>
  <si>
    <t>Average of Ave. Adaptive Capacity</t>
  </si>
  <si>
    <t>Average of Risk Score</t>
  </si>
  <si>
    <t>Count of Vulnerabilty Category</t>
  </si>
  <si>
    <t>Loss of life, increases the risk of disastrous floods as it blocks riverflow and breached streams on Dams
Pollute streams, riverbanks, seawater
Loss of natural resources, livestocks, and livelihoods
Destruction of infrastracture, damage to land properties, wipe out large tract of land property.</t>
  </si>
  <si>
    <t xml:space="preserve">Construction of buliding and other recreational purposes in lowlnd areas esp. at the feet of a mountain should be avoided. Soil should be tested to identify its condition, texture, suitability and capability classification. 
Along with the landslide, houses went down while those living down the slope were buried in mud and concrete. 
restrict or even remove population on areas with history of landslides, provide relocation site.
</t>
  </si>
  <si>
    <t xml:space="preserve">Loss oflife, Destroys wildlife habitat and remove productive soils from slopes
'Very high slope gradient in the affected areas, unstable grounds due to road development, farming and poor drainage systems.
</t>
  </si>
  <si>
    <t xml:space="preserve">restrict or even remove population on areas with history of landslides, provide relocation site.
Reforestation, plant more trees to strengthen the soil and stall structures such as piles and retaining walls (impermeable strutures) to hold the land and at the same time prevent water infiltration. </t>
  </si>
  <si>
    <t>- 277.97 km of roads are exposed to landslide induced by rains (22% are cemented/asphalt roads 78% are rough roads)</t>
  </si>
  <si>
    <t>277.97 km road length are affected by Rain Induced Landslide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</si>
</sst>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0_-;\-* #,##0.000_-;_-* &quot;-&quot;??_-;_-@_-"/>
  </numFmts>
  <fonts count="35">
    <font>
      <sz val="11"/>
      <color theme="1"/>
      <name val="Calibri"/>
      <family val="2"/>
      <scheme val="minor"/>
    </font>
    <font>
      <b/>
      <sz val="10"/>
      <color theme="1"/>
      <name val="Calibri Light"/>
      <family val="2"/>
      <scheme val="major"/>
    </font>
    <font>
      <b/>
      <sz val="14"/>
      <color theme="1"/>
      <name val="Calibri Light"/>
      <family val="2"/>
      <scheme val="major"/>
    </font>
    <font>
      <sz val="11"/>
      <color theme="1"/>
      <name val="Calibri Light"/>
      <family val="2"/>
      <scheme val="major"/>
    </font>
    <font>
      <b/>
      <sz val="9"/>
      <color theme="1"/>
      <name val="Calibri Light"/>
      <family val="2"/>
      <scheme val="major"/>
    </font>
    <font>
      <i/>
      <sz val="9"/>
      <color theme="1"/>
      <name val="Calibri Light"/>
      <family val="2"/>
      <scheme val="major"/>
    </font>
    <font>
      <b/>
      <sz val="11"/>
      <color theme="1"/>
      <name val="Calibri Light"/>
      <family val="2"/>
      <scheme val="major"/>
    </font>
    <font>
      <sz val="11"/>
      <color theme="1"/>
      <name val="Calibri"/>
      <family val="2"/>
      <scheme val="minor"/>
    </font>
    <font>
      <sz val="8"/>
      <color theme="1"/>
      <name val="Calibri Light"/>
      <family val="2"/>
      <scheme val="major"/>
    </font>
    <font>
      <sz val="9"/>
      <color indexed="81"/>
      <name val="Tahoma"/>
      <family val="2"/>
    </font>
    <font>
      <b/>
      <sz val="9"/>
      <color indexed="81"/>
      <name val="Tahoma"/>
      <family val="2"/>
    </font>
    <font>
      <b/>
      <sz val="10"/>
      <color theme="1"/>
      <name val="Montserrat"/>
    </font>
    <font>
      <b/>
      <sz val="14"/>
      <color theme="1"/>
      <name val="Montserrat"/>
    </font>
    <font>
      <i/>
      <sz val="9"/>
      <color theme="1"/>
      <name val="Montserrat"/>
    </font>
    <font>
      <sz val="10"/>
      <color theme="1"/>
      <name val="Montserrat"/>
    </font>
    <font>
      <sz val="12"/>
      <color theme="1"/>
      <name val="Calibri"/>
      <family val="2"/>
      <scheme val="minor"/>
    </font>
    <font>
      <b/>
      <sz val="12"/>
      <color theme="1"/>
      <name val="Calibri"/>
      <family val="2"/>
      <scheme val="minor"/>
    </font>
    <font>
      <sz val="12"/>
      <color rgb="FF262626"/>
      <name val="Calibri"/>
      <family val="2"/>
      <scheme val="minor"/>
    </font>
    <font>
      <sz val="12"/>
      <color theme="1"/>
      <name val="Calibri"/>
      <family val="2"/>
      <charset val="2"/>
      <scheme val="minor"/>
    </font>
    <font>
      <sz val="12"/>
      <color theme="1"/>
      <name val="Calibri"/>
      <family val="2"/>
    </font>
    <font>
      <sz val="16"/>
      <color theme="1"/>
      <name val="Calibri"/>
      <family val="2"/>
      <scheme val="minor"/>
    </font>
    <font>
      <sz val="16"/>
      <color rgb="FF000000"/>
      <name val="Calibri"/>
      <family val="2"/>
      <scheme val="minor"/>
    </font>
    <font>
      <sz val="16"/>
      <color rgb="FF262626"/>
      <name val="Calibri"/>
      <family val="2"/>
      <scheme val="minor"/>
    </font>
    <font>
      <sz val="36"/>
      <color theme="1"/>
      <name val="Wingdings"/>
      <charset val="2"/>
    </font>
    <font>
      <b/>
      <sz val="11"/>
      <color theme="1"/>
      <name val="Calibri"/>
      <family val="2"/>
      <scheme val="minor"/>
    </font>
    <font>
      <b/>
      <sz val="12"/>
      <color rgb="FF000000"/>
      <name val="Calibri"/>
      <family val="2"/>
      <scheme val="minor"/>
    </font>
    <font>
      <sz val="12"/>
      <color rgb="FFFF0000"/>
      <name val="Calibri"/>
      <family val="2"/>
      <scheme val="minor"/>
    </font>
    <font>
      <b/>
      <sz val="12"/>
      <color rgb="FF000000"/>
      <name val="Calibri"/>
      <family val="2"/>
    </font>
    <font>
      <sz val="12"/>
      <color rgb="FFFF0000"/>
      <name val="Calibri (Body)"/>
    </font>
    <font>
      <sz val="12"/>
      <name val="Calibri (Body)"/>
    </font>
    <font>
      <sz val="8"/>
      <name val="Calibri Light"/>
      <family val="2"/>
      <scheme val="major"/>
    </font>
    <font>
      <sz val="11"/>
      <name val="Calibri Light"/>
      <family val="2"/>
      <scheme val="major"/>
    </font>
    <font>
      <i/>
      <sz val="9"/>
      <name val="Calibri Light"/>
      <family val="2"/>
      <scheme val="major"/>
    </font>
    <font>
      <sz val="12"/>
      <color rgb="FF000000"/>
      <name val="Montserrat-Regular"/>
    </font>
    <font>
      <sz val="11"/>
      <color rgb="FF000000"/>
      <name val="Calibri"/>
      <family val="2"/>
      <scheme val="minor"/>
    </font>
  </fonts>
  <fills count="17">
    <fill>
      <patternFill patternType="none"/>
    </fill>
    <fill>
      <patternFill patternType="gray125"/>
    </fill>
    <fill>
      <patternFill patternType="solid">
        <fgColor theme="0" tint="-0.34998626667073579"/>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7BC4B7"/>
        <bgColor indexed="64"/>
      </patternFill>
    </fill>
    <fill>
      <patternFill patternType="solid">
        <fgColor rgb="FFD3EBE7"/>
        <bgColor indexed="64"/>
      </patternFill>
    </fill>
    <fill>
      <patternFill patternType="solid">
        <fgColor rgb="FFA7D8CF"/>
        <bgColor indexed="64"/>
      </patternFill>
    </fill>
    <fill>
      <patternFill patternType="solid">
        <fgColor theme="9"/>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C00000"/>
        <bgColor indexed="64"/>
      </patternFill>
    </fill>
    <fill>
      <patternFill patternType="solid">
        <fgColor rgb="FFFFFF00"/>
        <bgColor indexed="64"/>
      </patternFill>
    </fill>
    <fill>
      <patternFill patternType="solid">
        <fgColor rgb="FF0070C0"/>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s>
  <cellStyleXfs count="6">
    <xf numFmtId="0" fontId="0" fillId="0" borderId="0"/>
    <xf numFmtId="43" fontId="7" fillId="0" borderId="0" applyFont="0" applyFill="0" applyBorder="0" applyAlignment="0" applyProtection="0"/>
    <xf numFmtId="9" fontId="7" fillId="0" borderId="0" applyFont="0" applyFill="0" applyBorder="0" applyAlignment="0" applyProtection="0"/>
    <xf numFmtId="0" fontId="15" fillId="0" borderId="0"/>
    <xf numFmtId="0" fontId="7" fillId="0" borderId="0"/>
    <xf numFmtId="9" fontId="15" fillId="0" borderId="0" applyFont="0" applyFill="0" applyBorder="0" applyAlignment="0" applyProtection="0"/>
  </cellStyleXfs>
  <cellXfs count="198">
    <xf numFmtId="0" fontId="0" fillId="0" borderId="0" xfId="0"/>
    <xf numFmtId="0" fontId="3" fillId="0" borderId="0" xfId="0" applyFont="1"/>
    <xf numFmtId="0" fontId="1" fillId="4" borderId="7" xfId="0" applyFont="1" applyFill="1" applyBorder="1" applyAlignment="1">
      <alignment horizontal="center" vertical="center" wrapText="1"/>
    </xf>
    <xf numFmtId="0" fontId="6" fillId="0" borderId="0" xfId="0" applyFont="1"/>
    <xf numFmtId="43" fontId="3" fillId="0" borderId="0" xfId="1" applyFont="1"/>
    <xf numFmtId="43" fontId="4" fillId="5" borderId="7" xfId="1" applyFont="1" applyFill="1" applyBorder="1" applyAlignment="1">
      <alignment horizontal="center" vertical="center" wrapText="1"/>
    </xf>
    <xf numFmtId="164" fontId="3" fillId="0" borderId="0" xfId="1" applyNumberFormat="1" applyFont="1"/>
    <xf numFmtId="164" fontId="4" fillId="5" borderId="7" xfId="1" applyNumberFormat="1" applyFont="1" applyFill="1" applyBorder="1" applyAlignment="1">
      <alignment horizontal="center" vertical="center" wrapText="1"/>
    </xf>
    <xf numFmtId="10" fontId="3" fillId="0" borderId="0" xfId="2" applyNumberFormat="1" applyFont="1"/>
    <xf numFmtId="10" fontId="4" fillId="5" borderId="7" xfId="2" applyNumberFormat="1"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3" fillId="0" borderId="0" xfId="0" applyFont="1" applyAlignment="1">
      <alignment horizontal="center" vertical="center"/>
    </xf>
    <xf numFmtId="2" fontId="3" fillId="0" borderId="0" xfId="0" applyNumberFormat="1" applyFont="1"/>
    <xf numFmtId="2" fontId="1" fillId="6" borderId="7" xfId="0" applyNumberFormat="1" applyFont="1" applyFill="1" applyBorder="1" applyAlignment="1">
      <alignment horizontal="center" vertical="center" wrapText="1"/>
    </xf>
    <xf numFmtId="2" fontId="1" fillId="7" borderId="7" xfId="0" applyNumberFormat="1"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left" vertical="center" wrapText="1"/>
    </xf>
    <xf numFmtId="0" fontId="6" fillId="11" borderId="7"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6" xfId="0" applyFont="1" applyBorder="1" applyAlignment="1">
      <alignment vertical="center" wrapText="1"/>
    </xf>
    <xf numFmtId="0" fontId="14" fillId="0" borderId="6" xfId="0" applyFont="1" applyBorder="1" applyAlignment="1">
      <alignment horizontal="left" vertical="center" wrapText="1"/>
    </xf>
    <xf numFmtId="2" fontId="14" fillId="0" borderId="5" xfId="0" applyNumberFormat="1" applyFont="1" applyBorder="1" applyAlignment="1">
      <alignment horizontal="center" vertical="center" wrapText="1"/>
    </xf>
    <xf numFmtId="2" fontId="14" fillId="0" borderId="5" xfId="1" applyNumberFormat="1" applyFont="1" applyBorder="1" applyAlignment="1">
      <alignment horizontal="center" vertical="center" wrapText="1"/>
    </xf>
    <xf numFmtId="0" fontId="3" fillId="0" borderId="0" xfId="0" applyFont="1" applyAlignment="1">
      <alignment horizontal="center" vertical="center" wrapText="1"/>
    </xf>
    <xf numFmtId="0" fontId="3" fillId="0" borderId="7" xfId="0" quotePrefix="1" applyFont="1" applyBorder="1" applyAlignment="1">
      <alignment horizontal="left" vertical="center" wrapText="1"/>
    </xf>
    <xf numFmtId="0" fontId="15" fillId="0" borderId="0" xfId="3" applyAlignment="1">
      <alignment horizontal="left" vertical="top" readingOrder="1"/>
    </xf>
    <xf numFmtId="0" fontId="15" fillId="0" borderId="0" xfId="3" applyAlignment="1">
      <alignment horizontal="left" vertical="top"/>
    </xf>
    <xf numFmtId="0" fontId="15" fillId="0" borderId="0" xfId="3" applyAlignment="1">
      <alignment horizontal="left" vertical="top" wrapText="1"/>
    </xf>
    <xf numFmtId="0" fontId="15" fillId="0" borderId="0" xfId="3" applyAlignment="1">
      <alignment horizontal="left" vertical="top" wrapText="1" readingOrder="1"/>
    </xf>
    <xf numFmtId="0" fontId="16" fillId="12" borderId="7" xfId="3" applyFont="1" applyFill="1" applyBorder="1" applyAlignment="1">
      <alignment horizontal="center" vertical="center" wrapText="1" readingOrder="1"/>
    </xf>
    <xf numFmtId="0" fontId="16" fillId="13" borderId="7" xfId="3" applyFont="1" applyFill="1" applyBorder="1" applyAlignment="1">
      <alignment horizontal="center" vertical="center" wrapText="1"/>
    </xf>
    <xf numFmtId="0" fontId="15" fillId="0" borderId="7" xfId="3" applyBorder="1" applyAlignment="1">
      <alignment horizontal="left" vertical="top" wrapText="1"/>
    </xf>
    <xf numFmtId="0" fontId="17" fillId="0" borderId="7" xfId="3" applyFont="1" applyBorder="1" applyAlignment="1">
      <alignment horizontal="left" vertical="center" wrapText="1"/>
    </xf>
    <xf numFmtId="0" fontId="17" fillId="0" borderId="7" xfId="3" quotePrefix="1" applyFont="1" applyBorder="1" applyAlignment="1">
      <alignment horizontal="left" vertical="center" wrapText="1"/>
    </xf>
    <xf numFmtId="0" fontId="19" fillId="0" borderId="7" xfId="3" applyFont="1" applyBorder="1" applyAlignment="1">
      <alignment horizontal="center" vertical="center" wrapText="1"/>
    </xf>
    <xf numFmtId="0" fontId="18" fillId="0" borderId="7" xfId="3" quotePrefix="1" applyFont="1" applyBorder="1" applyAlignment="1">
      <alignment horizontal="left" vertical="center" wrapText="1"/>
    </xf>
    <xf numFmtId="0" fontId="20" fillId="0" borderId="0" xfId="3" applyFont="1" applyAlignment="1">
      <alignment horizontal="left" vertical="top" readingOrder="1"/>
    </xf>
    <xf numFmtId="0" fontId="20" fillId="0" borderId="0" xfId="3" applyFont="1" applyAlignment="1">
      <alignment horizontal="left" vertical="top" wrapText="1"/>
    </xf>
    <xf numFmtId="0" fontId="21" fillId="0" borderId="0" xfId="3" applyFont="1" applyAlignment="1">
      <alignment horizontal="left" vertical="top"/>
    </xf>
    <xf numFmtId="0" fontId="22" fillId="0" borderId="0" xfId="3" applyFont="1" applyAlignment="1">
      <alignment horizontal="left" vertical="center"/>
    </xf>
    <xf numFmtId="0" fontId="17" fillId="0" borderId="14" xfId="3" applyFont="1" applyBorder="1" applyAlignment="1">
      <alignment horizontal="center" vertical="center" wrapText="1"/>
    </xf>
    <xf numFmtId="0" fontId="23" fillId="0" borderId="7" xfId="3" applyFont="1" applyBorder="1" applyAlignment="1">
      <alignment horizontal="center" vertical="center" wrapText="1"/>
    </xf>
    <xf numFmtId="0" fontId="24" fillId="0" borderId="0" xfId="0" applyFont="1" applyAlignment="1">
      <alignment vertical="top"/>
    </xf>
    <xf numFmtId="0" fontId="0" fillId="0" borderId="0" xfId="0" applyAlignment="1">
      <alignment vertical="top"/>
    </xf>
    <xf numFmtId="0" fontId="0" fillId="0" borderId="0" xfId="0" applyAlignment="1">
      <alignment vertical="center"/>
    </xf>
    <xf numFmtId="0" fontId="0" fillId="0" borderId="7" xfId="0" applyBorder="1" applyAlignment="1">
      <alignment vertical="top" wrapText="1"/>
    </xf>
    <xf numFmtId="0" fontId="25" fillId="13" borderId="7" xfId="4" applyFont="1" applyFill="1" applyBorder="1" applyAlignment="1">
      <alignment horizontal="center" vertical="center" wrapText="1" readingOrder="1"/>
    </xf>
    <xf numFmtId="0" fontId="7" fillId="0" borderId="0" xfId="4"/>
    <xf numFmtId="0" fontId="16" fillId="13" borderId="7" xfId="4" applyFont="1" applyFill="1" applyBorder="1" applyAlignment="1">
      <alignment horizontal="left" vertical="center" wrapText="1"/>
    </xf>
    <xf numFmtId="0" fontId="26" fillId="0" borderId="7" xfId="4" applyFont="1" applyBorder="1" applyAlignment="1">
      <alignment horizontal="left" vertical="top"/>
    </xf>
    <xf numFmtId="0" fontId="7" fillId="0" borderId="7" xfId="4" applyBorder="1" applyAlignment="1">
      <alignment horizontal="left" vertical="top" wrapText="1"/>
    </xf>
    <xf numFmtId="0" fontId="7" fillId="0" borderId="7" xfId="4" applyBorder="1" applyAlignment="1">
      <alignment horizontal="left" vertical="top"/>
    </xf>
    <xf numFmtId="0" fontId="15" fillId="0" borderId="0" xfId="3"/>
    <xf numFmtId="0" fontId="27" fillId="13" borderId="7" xfId="3" applyFont="1" applyFill="1" applyBorder="1" applyAlignment="1">
      <alignment horizontal="center" vertical="top" wrapText="1" readingOrder="1"/>
    </xf>
    <xf numFmtId="0" fontId="27" fillId="0" borderId="0" xfId="3" applyFont="1" applyAlignment="1">
      <alignment horizontal="center" vertical="top" wrapText="1" readingOrder="1"/>
    </xf>
    <xf numFmtId="0" fontId="15" fillId="0" borderId="7" xfId="3" applyBorder="1" applyAlignment="1">
      <alignment vertical="top" wrapText="1"/>
    </xf>
    <xf numFmtId="9" fontId="26" fillId="0" borderId="7" xfId="5" applyFont="1" applyBorder="1"/>
    <xf numFmtId="0" fontId="15" fillId="0" borderId="7" xfId="3" applyBorder="1"/>
    <xf numFmtId="9" fontId="0" fillId="0" borderId="7" xfId="5" applyFont="1" applyBorder="1"/>
    <xf numFmtId="0" fontId="29" fillId="0" borderId="7" xfId="3" applyFont="1" applyBorder="1" applyAlignment="1">
      <alignment vertical="top" wrapText="1"/>
    </xf>
    <xf numFmtId="0" fontId="0" fillId="0" borderId="7" xfId="0" quotePrefix="1" applyBorder="1" applyAlignment="1">
      <alignment vertical="top" wrapText="1"/>
    </xf>
    <xf numFmtId="0" fontId="24" fillId="0" borderId="7" xfId="0" applyFont="1" applyBorder="1" applyAlignment="1">
      <alignment horizontal="center" vertical="center" wrapText="1"/>
    </xf>
    <xf numFmtId="0" fontId="24" fillId="0" borderId="7" xfId="0" applyFont="1" applyBorder="1" applyAlignment="1">
      <alignment horizontal="center" vertical="top" wrapText="1"/>
    </xf>
    <xf numFmtId="0" fontId="0" fillId="0" borderId="0" xfId="0" applyAlignment="1">
      <alignment vertical="top" wrapText="1"/>
    </xf>
    <xf numFmtId="0" fontId="0" fillId="0" borderId="14" xfId="0" applyBorder="1" applyAlignment="1">
      <alignment vertical="top" wrapText="1"/>
    </xf>
    <xf numFmtId="0" fontId="0" fillId="0" borderId="17" xfId="0" applyBorder="1" applyAlignment="1">
      <alignment vertical="top" wrapText="1"/>
    </xf>
    <xf numFmtId="0" fontId="0" fillId="0" borderId="4" xfId="0" applyBorder="1" applyAlignment="1">
      <alignment vertical="top" wrapText="1"/>
    </xf>
    <xf numFmtId="0" fontId="31" fillId="16" borderId="0" xfId="0" applyFont="1" applyFill="1" applyAlignment="1">
      <alignment horizontal="center" vertical="center"/>
    </xf>
    <xf numFmtId="0" fontId="0" fillId="0" borderId="0" xfId="0" pivotButton="1"/>
    <xf numFmtId="0" fontId="0" fillId="0" borderId="0" xfId="0" applyAlignment="1">
      <alignment horizontal="left"/>
    </xf>
    <xf numFmtId="0" fontId="0" fillId="0" borderId="0" xfId="0" applyNumberFormat="1"/>
    <xf numFmtId="0" fontId="33" fillId="0" borderId="7" xfId="0" applyFont="1" applyBorder="1" applyAlignment="1">
      <alignment vertical="center" wrapText="1"/>
    </xf>
    <xf numFmtId="0" fontId="14" fillId="0" borderId="7" xfId="0" applyFont="1" applyBorder="1" applyAlignment="1">
      <alignment horizontal="center" vertical="center" wrapText="1"/>
    </xf>
    <xf numFmtId="0" fontId="0" fillId="0" borderId="0" xfId="0" applyAlignment="1">
      <alignment horizontal="left" indent="1"/>
    </xf>
    <xf numFmtId="0" fontId="0" fillId="0" borderId="0" xfId="0" quotePrefix="1" applyAlignment="1">
      <alignment wrapText="1"/>
    </xf>
    <xf numFmtId="0" fontId="31" fillId="0" borderId="0" xfId="0" applyFont="1" applyFill="1" applyAlignment="1">
      <alignment horizontal="center" vertical="center"/>
    </xf>
    <xf numFmtId="0" fontId="14" fillId="0" borderId="6" xfId="0" quotePrefix="1" applyFont="1" applyBorder="1" applyAlignment="1">
      <alignment horizontal="center" vertical="center" wrapText="1"/>
    </xf>
    <xf numFmtId="0" fontId="14" fillId="0" borderId="7" xfId="0" quotePrefix="1" applyFont="1" applyBorder="1" applyAlignment="1">
      <alignment horizontal="center" vertical="center" wrapText="1"/>
    </xf>
    <xf numFmtId="2" fontId="14" fillId="0" borderId="5" xfId="0" quotePrefix="1" applyNumberFormat="1" applyFont="1" applyBorder="1" applyAlignment="1">
      <alignment horizontal="center" vertical="center" wrapText="1"/>
    </xf>
    <xf numFmtId="2" fontId="14" fillId="0" borderId="5" xfId="1" quotePrefix="1" applyNumberFormat="1" applyFont="1" applyBorder="1" applyAlignment="1">
      <alignment horizontal="center" vertical="center" wrapText="1"/>
    </xf>
    <xf numFmtId="0" fontId="14" fillId="0" borderId="6" xfId="0" quotePrefix="1" applyFont="1" applyBorder="1" applyAlignment="1">
      <alignment vertical="center" wrapText="1"/>
    </xf>
    <xf numFmtId="0" fontId="14" fillId="0" borderId="6" xfId="0" quotePrefix="1" applyFont="1" applyBorder="1" applyAlignment="1">
      <alignment horizontal="left" vertical="center" wrapText="1"/>
    </xf>
    <xf numFmtId="0" fontId="0" fillId="0" borderId="0" xfId="0" applyAlignment="1">
      <alignment horizontal="left" indent="2"/>
    </xf>
    <xf numFmtId="9" fontId="0" fillId="0" borderId="0" xfId="2" applyFont="1"/>
    <xf numFmtId="10" fontId="0" fillId="0" borderId="0" xfId="2" applyNumberFormat="1" applyFont="1"/>
    <xf numFmtId="43" fontId="0" fillId="0" borderId="0" xfId="1" applyFont="1"/>
    <xf numFmtId="0" fontId="16" fillId="13" borderId="7" xfId="3" applyFont="1" applyFill="1" applyBorder="1" applyAlignment="1">
      <alignment horizontal="center"/>
    </xf>
    <xf numFmtId="0" fontId="27" fillId="13" borderId="7" xfId="3" applyFont="1" applyFill="1" applyBorder="1" applyAlignment="1">
      <alignment horizontal="center" vertical="top" wrapText="1" readingOrder="1"/>
    </xf>
    <xf numFmtId="0" fontId="16" fillId="13" borderId="14" xfId="4" applyFont="1" applyFill="1" applyBorder="1" applyAlignment="1">
      <alignment horizontal="center" vertical="center"/>
    </xf>
    <xf numFmtId="0" fontId="16" fillId="13" borderId="4" xfId="4" applyFont="1" applyFill="1" applyBorder="1" applyAlignment="1">
      <alignment horizontal="center" vertical="center"/>
    </xf>
    <xf numFmtId="0" fontId="25" fillId="13" borderId="7" xfId="4" applyFont="1" applyFill="1" applyBorder="1" applyAlignment="1">
      <alignment horizontal="center" vertical="center" wrapText="1" readingOrder="1"/>
    </xf>
    <xf numFmtId="0" fontId="16" fillId="13" borderId="14" xfId="4" applyFont="1" applyFill="1" applyBorder="1" applyAlignment="1">
      <alignment horizontal="center" vertical="center" wrapText="1"/>
    </xf>
    <xf numFmtId="0" fontId="16" fillId="13" borderId="4" xfId="4" applyFont="1" applyFill="1" applyBorder="1" applyAlignment="1">
      <alignment horizontal="center" vertical="center" wrapText="1"/>
    </xf>
    <xf numFmtId="0" fontId="25" fillId="13" borderId="14" xfId="4" applyFont="1" applyFill="1" applyBorder="1" applyAlignment="1">
      <alignment horizontal="center" vertical="center" wrapText="1" readingOrder="1"/>
    </xf>
    <xf numFmtId="0" fontId="25" fillId="13" borderId="4" xfId="4" applyFont="1" applyFill="1" applyBorder="1" applyAlignment="1">
      <alignment horizontal="center" vertical="center" wrapText="1" readingOrder="1"/>
    </xf>
    <xf numFmtId="0" fontId="24" fillId="0" borderId="7" xfId="0" applyFont="1" applyBorder="1" applyAlignment="1">
      <alignment horizontal="center" vertical="center" wrapText="1"/>
    </xf>
    <xf numFmtId="0" fontId="24" fillId="14" borderId="7" xfId="0" applyFont="1" applyFill="1" applyBorder="1" applyAlignment="1">
      <alignment horizontal="center" vertical="center" wrapText="1"/>
    </xf>
    <xf numFmtId="0" fontId="24" fillId="0" borderId="7" xfId="0" applyFont="1" applyBorder="1" applyAlignment="1">
      <alignment horizontal="center" vertical="top" wrapText="1"/>
    </xf>
    <xf numFmtId="0" fontId="24" fillId="15" borderId="7" xfId="0" applyFont="1" applyFill="1" applyBorder="1" applyAlignment="1">
      <alignment horizontal="center" vertical="center" wrapText="1"/>
    </xf>
    <xf numFmtId="0" fontId="0" fillId="0" borderId="14" xfId="0" applyBorder="1" applyAlignment="1">
      <alignment horizontal="left" vertical="top" wrapText="1"/>
    </xf>
    <xf numFmtId="0" fontId="0" fillId="0" borderId="17" xfId="0" applyBorder="1" applyAlignment="1">
      <alignment horizontal="left" vertical="top" wrapText="1"/>
    </xf>
    <xf numFmtId="0" fontId="0" fillId="0" borderId="7" xfId="0" applyBorder="1" applyAlignment="1">
      <alignment horizontal="left" vertical="top" wrapText="1"/>
    </xf>
    <xf numFmtId="0" fontId="0" fillId="0" borderId="14" xfId="0" applyBorder="1" applyAlignment="1">
      <alignment horizontal="center" vertical="top" wrapText="1"/>
    </xf>
    <xf numFmtId="0" fontId="0" fillId="0" borderId="17" xfId="0" applyBorder="1" applyAlignment="1">
      <alignment horizontal="center" vertical="top" wrapText="1"/>
    </xf>
    <xf numFmtId="0" fontId="0" fillId="0" borderId="4" xfId="0" applyBorder="1" applyAlignment="1">
      <alignment horizontal="center" vertical="top" wrapText="1"/>
    </xf>
    <xf numFmtId="0" fontId="20" fillId="0" borderId="0" xfId="3" applyFont="1" applyAlignment="1">
      <alignment horizontal="left" vertical="top" wrapText="1"/>
    </xf>
    <xf numFmtId="0" fontId="16" fillId="13" borderId="14" xfId="3" applyFont="1" applyFill="1" applyBorder="1" applyAlignment="1">
      <alignment horizontal="center" vertical="center" wrapText="1"/>
    </xf>
    <xf numFmtId="0" fontId="16" fillId="13" borderId="4" xfId="3" applyFont="1" applyFill="1" applyBorder="1" applyAlignment="1">
      <alignment horizontal="center" vertical="center" wrapText="1"/>
    </xf>
    <xf numFmtId="0" fontId="16" fillId="12" borderId="7" xfId="3" applyFont="1" applyFill="1" applyBorder="1" applyAlignment="1">
      <alignment horizontal="center" vertical="center" wrapText="1" readingOrder="1"/>
    </xf>
    <xf numFmtId="0" fontId="16" fillId="13" borderId="7" xfId="3"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1" fillId="9" borderId="2"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5" xfId="0" applyFont="1" applyFill="1" applyBorder="1" applyAlignment="1">
      <alignment horizontal="center" vertical="center" wrapText="1"/>
    </xf>
    <xf numFmtId="0" fontId="11" fillId="11" borderId="3" xfId="0" applyFont="1" applyFill="1" applyBorder="1" applyAlignment="1">
      <alignment horizontal="center" vertical="center" wrapText="1"/>
    </xf>
    <xf numFmtId="0" fontId="11" fillId="11" borderId="7"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1" fillId="6" borderId="3" xfId="0" applyFont="1" applyFill="1" applyBorder="1" applyAlignment="1">
      <alignment horizontal="center" vertical="center" wrapText="1"/>
    </xf>
    <xf numFmtId="2" fontId="1" fillId="3" borderId="3" xfId="0" applyNumberFormat="1" applyFont="1" applyFill="1" applyBorder="1" applyAlignment="1">
      <alignment horizontal="center" vertical="center" wrapText="1"/>
    </xf>
    <xf numFmtId="2" fontId="1" fillId="3" borderId="7" xfId="0" applyNumberFormat="1"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8" fillId="0" borderId="7" xfId="0" applyFont="1" applyFill="1" applyBorder="1" applyAlignment="1">
      <alignment wrapText="1"/>
    </xf>
    <xf numFmtId="0" fontId="8" fillId="0" borderId="7" xfId="0" applyFont="1" applyFill="1" applyBorder="1" applyAlignment="1">
      <alignment horizontal="center" vertical="center" wrapText="1"/>
    </xf>
    <xf numFmtId="43" fontId="30" fillId="0" borderId="7" xfId="1" applyFont="1" applyFill="1" applyBorder="1" applyAlignment="1">
      <alignment horizontal="center" vertical="center" wrapText="1"/>
    </xf>
    <xf numFmtId="164" fontId="30" fillId="0" borderId="7" xfId="1" applyNumberFormat="1" applyFont="1" applyFill="1" applyBorder="1" applyAlignment="1">
      <alignment horizontal="center" vertical="center" wrapText="1"/>
    </xf>
    <xf numFmtId="0" fontId="30" fillId="0" borderId="7" xfId="1"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 fillId="0" borderId="7" xfId="0" applyFont="1" applyFill="1" applyBorder="1"/>
    <xf numFmtId="0" fontId="3" fillId="0" borderId="7" xfId="0" applyFont="1" applyFill="1" applyBorder="1" applyAlignment="1">
      <alignment vertical="center"/>
    </xf>
    <xf numFmtId="164" fontId="30" fillId="0" borderId="7" xfId="1" applyNumberFormat="1" applyFont="1" applyFill="1" applyBorder="1" applyAlignment="1">
      <alignment vertical="center"/>
    </xf>
    <xf numFmtId="0" fontId="34" fillId="0" borderId="7" xfId="0" applyFont="1" applyFill="1" applyBorder="1" applyAlignment="1">
      <alignment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1" fontId="0" fillId="0" borderId="7" xfId="0" applyNumberFormat="1" applyFill="1" applyBorder="1"/>
    <xf numFmtId="43" fontId="5" fillId="2" borderId="14" xfId="1" applyFont="1" applyFill="1" applyBorder="1" applyAlignment="1">
      <alignment horizontal="center" vertical="center" wrapText="1"/>
    </xf>
    <xf numFmtId="164" fontId="5" fillId="2" borderId="14" xfId="1" applyNumberFormat="1" applyFont="1" applyFill="1" applyBorder="1" applyAlignment="1">
      <alignment horizontal="center" vertical="center" wrapText="1"/>
    </xf>
    <xf numFmtId="10" fontId="5" fillId="2" borderId="14" xfId="2" applyNumberFormat="1" applyFont="1" applyFill="1" applyBorder="1" applyAlignment="1">
      <alignment horizontal="center" vertical="center" wrapText="1"/>
    </xf>
    <xf numFmtId="2" fontId="5" fillId="2" borderId="14" xfId="0" applyNumberFormat="1" applyFont="1" applyFill="1" applyBorder="1" applyAlignment="1">
      <alignment horizontal="center" vertical="center" wrapText="1"/>
    </xf>
    <xf numFmtId="10" fontId="5" fillId="2" borderId="14" xfId="0" applyNumberFormat="1" applyFont="1" applyFill="1" applyBorder="1" applyAlignment="1">
      <alignment horizontal="center" vertical="center" wrapText="1"/>
    </xf>
    <xf numFmtId="0" fontId="32" fillId="2" borderId="14" xfId="0" applyFont="1" applyFill="1" applyBorder="1" applyAlignment="1">
      <alignment horizontal="center" vertical="center" wrapText="1"/>
    </xf>
    <xf numFmtId="0" fontId="5" fillId="2" borderId="18" xfId="0" applyFont="1" applyFill="1" applyBorder="1" applyAlignment="1">
      <alignment horizontal="center" vertical="center" wrapText="1"/>
    </xf>
    <xf numFmtId="164" fontId="0" fillId="0" borderId="7" xfId="0" applyNumberFormat="1" applyFill="1" applyBorder="1"/>
    <xf numFmtId="10" fontId="30" fillId="0" borderId="7" xfId="2" applyNumberFormat="1" applyFont="1" applyFill="1" applyBorder="1" applyAlignment="1">
      <alignment horizontal="center" vertical="center" wrapText="1"/>
    </xf>
    <xf numFmtId="164" fontId="8" fillId="0" borderId="7" xfId="0" applyNumberFormat="1" applyFont="1" applyFill="1" applyBorder="1" applyAlignment="1">
      <alignment horizontal="center" vertical="center" wrapText="1"/>
    </xf>
    <xf numFmtId="10" fontId="8" fillId="0" borderId="7" xfId="2" quotePrefix="1" applyNumberFormat="1" applyFont="1" applyFill="1" applyBorder="1" applyAlignment="1">
      <alignment horizontal="center" vertical="center" wrapText="1"/>
    </xf>
    <xf numFmtId="2" fontId="8" fillId="0" borderId="7" xfId="0" applyNumberFormat="1" applyFont="1" applyFill="1" applyBorder="1" applyAlignment="1">
      <alignment horizontal="center" vertical="center" wrapText="1"/>
    </xf>
    <xf numFmtId="0" fontId="8" fillId="0" borderId="7" xfId="0" quotePrefix="1" applyFont="1" applyFill="1" applyBorder="1" applyAlignment="1">
      <alignment horizontal="left" vertical="center" wrapText="1"/>
    </xf>
    <xf numFmtId="0" fontId="30" fillId="0" borderId="7" xfId="0" quotePrefix="1" applyFont="1" applyFill="1" applyBorder="1" applyAlignment="1">
      <alignment horizontal="left" vertical="center" wrapText="1"/>
    </xf>
    <xf numFmtId="164" fontId="3" fillId="0" borderId="7" xfId="1" applyNumberFormat="1" applyFont="1" applyFill="1" applyBorder="1"/>
  </cellXfs>
  <cellStyles count="6">
    <cellStyle name="Comma" xfId="1" builtinId="3"/>
    <cellStyle name="Normal" xfId="0" builtinId="0"/>
    <cellStyle name="Normal 2" xfId="3" xr:uid="{4226503E-7D28-47BB-9925-E11447B81778}"/>
    <cellStyle name="Normal 2 2" xfId="4" xr:uid="{44F4FF56-069E-4459-BA86-53E35BE15705}"/>
    <cellStyle name="Percent" xfId="2" builtinId="5"/>
    <cellStyle name="Percent 2" xfId="5" xr:uid="{15E76476-CE74-43BA-A665-5C12561707DA}"/>
  </cellStyles>
  <dxfs count="13">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7030A0"/>
        </patternFill>
      </fill>
    </dxf>
    <dxf>
      <font>
        <b/>
        <i val="0"/>
      </font>
      <fill>
        <patternFill>
          <bgColor rgb="FFFFFF00"/>
        </patternFill>
      </fill>
    </dxf>
    <dxf>
      <font>
        <b/>
        <i val="0"/>
      </font>
      <fill>
        <patternFill>
          <bgColor rgb="FF00B050"/>
        </patternFill>
      </fill>
    </dxf>
    <dxf>
      <font>
        <b/>
        <i val="0"/>
      </font>
      <fill>
        <patternFill>
          <bgColor rgb="FF92D050"/>
        </patternFill>
      </fill>
    </dxf>
    <dxf>
      <font>
        <b/>
        <i val="0"/>
      </font>
      <fill>
        <patternFill>
          <bgColor rgb="FFFFFF00"/>
        </patternFill>
      </fill>
    </dxf>
    <dxf>
      <font>
        <b/>
        <i val="0"/>
      </font>
      <fill>
        <patternFill>
          <bgColor theme="8" tint="0.59996337778862885"/>
        </patternFill>
      </fill>
    </dxf>
    <dxf>
      <font>
        <b/>
        <i val="0"/>
      </font>
      <fill>
        <patternFill>
          <bgColor rgb="FFFF0000"/>
        </patternFill>
      </fill>
    </dxf>
  </dxfs>
  <tableStyles count="0" defaultTableStyle="TableStyleMedium2" defaultPivotStyle="PivotStyleLight16"/>
  <colors>
    <mruColors>
      <color rgb="FFD3EBE7"/>
      <color rgb="FFA7D8CF"/>
      <color rgb="FF00656D"/>
      <color rgb="FF7BC4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yron/Desktop/for%20CDRA/Output/4.%20Storm%20Surge%20(Feb%2020)/(Storm%20Surge)%20CDRA%20Worksheet%20for%20DRR-CCA_CE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1.2 Map Inventory"/>
      <sheetName val="1.3 Hazards Description"/>
      <sheetName val="1.4"/>
      <sheetName val="1.5"/>
      <sheetName val="2.1"/>
      <sheetName val="2.2"/>
      <sheetName val="3.1-4.1 Population"/>
      <sheetName val="3.3-4.3 Urban Use Area"/>
      <sheetName val="3.2-4.2 Resource Production"/>
      <sheetName val="3.5-4.5 Lifeline Utilities"/>
      <sheetName val="5.1 Population"/>
      <sheetName val="5.2 Resource Production"/>
      <sheetName val="5.3 Urban Use Area"/>
      <sheetName val="5.5 Lifeline Utilities"/>
      <sheetName val="6. Summary"/>
      <sheetName val="Technical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6">
          <cell r="L6" t="str">
            <v>BRIDGE</v>
          </cell>
        </row>
        <row r="7">
          <cell r="L7" t="str">
            <v>COMMUNICATION LINE</v>
          </cell>
        </row>
        <row r="8">
          <cell r="L8" t="str">
            <v>POWER LINE</v>
          </cell>
        </row>
        <row r="9">
          <cell r="L9" t="str">
            <v>NATIONAL ROAD</v>
          </cell>
        </row>
        <row r="10">
          <cell r="L10" t="str">
            <v>PROVINCIAL ROAD</v>
          </cell>
        </row>
        <row r="11">
          <cell r="L11" t="str">
            <v>MUNICIPAL ROAD</v>
          </cell>
        </row>
        <row r="12">
          <cell r="L12" t="str">
            <v>BARANGAY ROAD</v>
          </cell>
        </row>
        <row r="13">
          <cell r="L13" t="str">
            <v>WATER LINE</v>
          </cell>
        </row>
        <row r="14">
          <cell r="L14" t="str">
            <v>OTHERS</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yron" refreshedDate="44028.41085821759" createdVersion="6" refreshedVersion="6" minRefreshableVersion="3" recordCount="124" xr:uid="{398C87C2-F534-4E89-A6D5-DD3EF8864C80}">
  <cacheSource type="worksheet">
    <worksheetSource ref="E5:AQ129" sheet="3.5 Roads and Bridges"/>
  </cacheSource>
  <cacheFields count="40">
    <cacheField name="Geographical Area or Ecosystem" numFmtId="0">
      <sharedItems count="2">
        <s v="UPLAND"/>
        <s v="LOWLAND"/>
      </sharedItems>
    </cacheField>
    <cacheField name="Barangay" numFmtId="0">
      <sharedItems count="41">
        <s v="AMPARO"/>
        <s v="ANTICALA"/>
        <s v="ANTONGALON"/>
        <s v="AUPAGAN"/>
        <s v="BANCASI"/>
        <s v="BAOBAOAN"/>
        <s v="BASAG"/>
        <s v="BILAY"/>
        <s v="BITAN-AGAN"/>
        <s v="BIT-OS"/>
        <s v="BONBON"/>
        <s v="BUGSUKAN"/>
        <s v="CABCABON"/>
        <s v="CAMAYAHAN"/>
        <s v="DANKIAS"/>
        <s v="DE ORO"/>
        <s v="DON FRANCISCO"/>
        <s v="DULAG"/>
        <s v="DUMALAGAN"/>
        <s v="FLORIDA"/>
        <s v="KINAMLUTAN"/>
        <s v="LIBERTAD"/>
        <s v="LOS ANGELES"/>
        <s v="M.J. SANTOS"/>
        <s v="MAGUINDA"/>
        <s v="MAIBU"/>
        <s v="MANDAMO"/>
        <s v="MANILA DE BUGABUS"/>
        <s v="NONG-NONG"/>
        <s v="PIANING"/>
        <s v="PIGDAULAN"/>
        <s v="PINAMANCULAN"/>
        <s v="SALVACION"/>
        <s v="SAN MATEO"/>
        <s v="SANTO NIÑO"/>
        <s v="SUMILE"/>
        <s v="SUMILIHON"/>
        <s v="TAGABACA"/>
        <s v="TAGUIBO"/>
        <s v="TALIGAMAN"/>
        <s v="TUNGAO"/>
      </sharedItems>
    </cacheField>
    <cacheField name="No. of roads" numFmtId="0">
      <sharedItems containsNonDate="0" containsString="0" containsBlank="1"/>
    </cacheField>
    <cacheField name="Road classification" numFmtId="1">
      <sharedItems count="5">
        <s v="City"/>
        <s v="National"/>
        <s v="Barangay"/>
        <s v="Provincial"/>
        <s v="NIA"/>
      </sharedItems>
    </cacheField>
    <cacheField name="Replacement cost" numFmtId="43">
      <sharedItems containsSemiMixedTypes="0" containsString="0" containsNumber="1" containsInteger="1" minValue="2600000" maxValue="5200000"/>
    </cacheField>
    <cacheField name="Road Length" numFmtId="164">
      <sharedItems containsSemiMixedTypes="0" containsString="0" containsNumber="1" minValue="0.15230199999999999" maxValue="61.204300000000003"/>
    </cacheField>
    <cacheField name="Exposed Length (Linear Kilometer)" numFmtId="164">
      <sharedItems containsSemiMixedTypes="0" containsString="0" containsNumber="1" minValue="7.1246299999999999E-3" maxValue="38.712299999999999"/>
    </cacheField>
    <cacheField name="Value of Exposed Lifeline" numFmtId="43">
      <sharedItems containsSemiMixedTypes="0" containsString="0" containsNumber="1" minValue="18524.038" maxValue="100651980"/>
    </cacheField>
    <cacheField name="% Exposed_x000a_Length" numFmtId="10">
      <sharedItems containsSemiMixedTypes="0" containsString="0" containsNumber="1" minValue="3.9653796213534029E-4" maxValue="1"/>
    </cacheField>
    <cacheField name="Exposure Score" numFmtId="0">
      <sharedItems containsSemiMixedTypes="0" containsString="0" containsNumber="1" containsInteger="1" minValue="1" maxValue="5"/>
    </cacheField>
    <cacheField name="Summary of Findings (Exposure)" numFmtId="0">
      <sharedItems/>
    </cacheField>
    <cacheField name="Exposed Cemented/Asphalt Road" numFmtId="164">
      <sharedItems containsSemiMixedTypes="0" containsString="0" containsNumber="1" minValue="0" maxValue="5.2754599999999998"/>
    </cacheField>
    <cacheField name="% Percentage of cemented/asphalt road" numFmtId="0">
      <sharedItems containsSemiMixedTypes="0" containsString="0" containsNumber="1" minValue="0" maxValue="1"/>
    </cacheField>
    <cacheField name="Sensitivity Score" numFmtId="0">
      <sharedItems containsSemiMixedTypes="0" containsString="0" containsNumber="1" containsInteger="1" minValue="1" maxValue="5"/>
    </cacheField>
    <cacheField name="Exposed Rough Roads" numFmtId="164">
      <sharedItems containsSemiMixedTypes="0" containsString="0" containsNumber="1" minValue="0" maxValue="36.645063180000001"/>
    </cacheField>
    <cacheField name="% of rough roads" numFmtId="9">
      <sharedItems containsSemiMixedTypes="0" containsString="0" containsNumber="1" minValue="0" maxValue="1"/>
    </cacheField>
    <cacheField name="Sensitivity Score2" numFmtId="0">
      <sharedItems containsSemiMixedTypes="0" containsString="0" containsNumber="1" containsInteger="1" minValue="1" maxValue="5"/>
    </cacheField>
    <cacheField name="Average Sensitivity Score" numFmtId="2">
      <sharedItems containsSemiMixedTypes="0" containsString="0" containsNumber="1" minValue="3" maxValue="4.5"/>
    </cacheField>
    <cacheField name="Summary of Findings (Sensitivity)" numFmtId="0">
      <sharedItems/>
    </cacheField>
    <cacheField name="Degree of Impact" numFmtId="2">
      <sharedItems containsSemiMixedTypes="0" containsString="0" containsNumber="1" minValue="2" maxValue="4.75"/>
    </cacheField>
    <cacheField name="DOI_Category" numFmtId="0">
      <sharedItems/>
    </cacheField>
    <cacheField name="Description" numFmtId="0">
      <sharedItems/>
    </cacheField>
    <cacheField name="W_Adaptive Capacity Score" numFmtId="0">
      <sharedItems containsSemiMixedTypes="0" containsString="0" containsNumber="1" containsInteger="1" minValue="3" maxValue="3"/>
    </cacheField>
    <cacheField name="Description2" numFmtId="0">
      <sharedItems/>
    </cacheField>
    <cacheField name="T_Adaptive Capacity Score" numFmtId="0">
      <sharedItems containsSemiMixedTypes="0" containsString="0" containsNumber="1" containsInteger="1" minValue="2" maxValue="2"/>
    </cacheField>
    <cacheField name="Description3" numFmtId="0">
      <sharedItems/>
    </cacheField>
    <cacheField name="S_Adaptive Capavity Score" numFmtId="0">
      <sharedItems containsSemiMixedTypes="0" containsString="0" containsNumber="1" containsInteger="1" minValue="4" maxValue="4"/>
    </cacheField>
    <cacheField name="Description4" numFmtId="0">
      <sharedItems/>
    </cacheField>
    <cacheField name="I_Adaptive Capacity Score" numFmtId="0">
      <sharedItems containsSemiMixedTypes="0" containsString="0" containsNumber="1" containsInteger="1" minValue="3" maxValue="3"/>
    </cacheField>
    <cacheField name="Description5" numFmtId="0">
      <sharedItems/>
    </cacheField>
    <cacheField name="I/G_Adaptive capacity score" numFmtId="0">
      <sharedItems containsSemiMixedTypes="0" containsString="0" containsNumber="1" containsInteger="1" minValue="4" maxValue="4"/>
    </cacheField>
    <cacheField name="Description6" numFmtId="0">
      <sharedItems/>
    </cacheField>
    <cacheField name="Inf_Adaptive capacity score" numFmtId="0">
      <sharedItems containsSemiMixedTypes="0" containsString="0" containsNumber="1" containsInteger="1" minValue="4" maxValue="4"/>
    </cacheField>
    <cacheField name="Ave. Adaptive Capacity" numFmtId="2">
      <sharedItems containsSemiMixedTypes="0" containsString="0" containsNumber="1" minValue="3.3333333333333335" maxValue="3.3333333333333335"/>
    </cacheField>
    <cacheField name="Summary of Findings (Adaptive Capacity)" numFmtId="0">
      <sharedItems containsNonDate="0" containsString="0" containsBlank="1"/>
    </cacheField>
    <cacheField name="Vulnerability Score" numFmtId="2">
      <sharedItems containsSemiMixedTypes="0" containsString="0" containsNumber="1" minValue="0.6" maxValue="1.425"/>
    </cacheField>
    <cacheField name="Vulnerabilty Category" numFmtId="0">
      <sharedItems count="2">
        <s v="LOW"/>
        <s v="MEDIUM LOW"/>
      </sharedItems>
    </cacheField>
    <cacheField name="Severity of Consequence Score" numFmtId="0">
      <sharedItems containsSemiMixedTypes="0" containsString="0" containsNumber="1" containsInteger="1" minValue="1" maxValue="3"/>
    </cacheField>
    <cacheField name="Risk Score" numFmtId="0">
      <sharedItems containsSemiMixedTypes="0" containsString="0" containsNumber="1" containsInteger="1" minValue="4" maxValue="12"/>
    </cacheField>
    <cacheField name="Risk Category"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4">
  <r>
    <x v="0"/>
    <x v="0"/>
    <m/>
    <x v="0"/>
    <n v="2600000"/>
    <n v="0.78290000000000004"/>
    <n v="7.1246299999999999E-3"/>
    <n v="18524.038"/>
    <n v="9.1003065525609907E-3"/>
    <n v="1"/>
    <s v="0.91% of the road is exposed with a value of 18524.04"/>
    <n v="7.1246299999999999E-3"/>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6"/>
    <x v="0"/>
    <n v="1"/>
    <n v="4"/>
    <s v="LOW RISK"/>
  </r>
  <r>
    <x v="0"/>
    <x v="0"/>
    <m/>
    <x v="1"/>
    <n v="5200000"/>
    <n v="4.5602299999999998"/>
    <n v="4.8810800000000001E-2"/>
    <n v="253816.16"/>
    <n v="1.070358293331696E-2"/>
    <n v="1"/>
    <s v="1.07% of the road is exposed with a value of 253816.16"/>
    <n v="4.8810800000000001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6"/>
    <x v="0"/>
    <n v="1"/>
    <n v="4"/>
    <s v="LOW RISK"/>
  </r>
  <r>
    <x v="0"/>
    <x v="0"/>
    <m/>
    <x v="1"/>
    <n v="5200000"/>
    <n v="4.5602299999999998"/>
    <n v="0.98685900000000004"/>
    <n v="5131666.8"/>
    <n v="0.21640553217710512"/>
    <n v="3"/>
    <s v="21.64% of the road is exposed with a value of 5131666.8"/>
    <n v="0.98685900000000004"/>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9999999999999991"/>
    <x v="0"/>
    <n v="1"/>
    <n v="4"/>
    <s v="LOW RISK"/>
  </r>
  <r>
    <x v="0"/>
    <x v="0"/>
    <m/>
    <x v="1"/>
    <n v="5200000"/>
    <n v="4.5602299999999998"/>
    <n v="0.53939099999999995"/>
    <n v="2804833.1999999997"/>
    <n v="0.11828153404543192"/>
    <n v="2"/>
    <s v="11.83% of the road is exposed with a value of 2804833.2"/>
    <n v="0.53939099999999995"/>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75"/>
    <x v="0"/>
    <n v="1"/>
    <n v="4"/>
    <s v="LOW RISK"/>
  </r>
  <r>
    <x v="0"/>
    <x v="0"/>
    <m/>
    <x v="2"/>
    <n v="2600000"/>
    <n v="9.9182000000000006"/>
    <n v="3.5922100000000001"/>
    <n v="9339746"/>
    <n v="0.36218366235808919"/>
    <n v="4"/>
    <s v="36.22% of the road is exposed with a value of 9339746"/>
    <n v="0"/>
    <n v="0"/>
    <n v="1"/>
    <n v="3.5922100000000001"/>
    <n v="1"/>
    <n v="5"/>
    <n v="3"/>
    <s v="0% of the exposed length is cement/asphalt road while 10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05"/>
    <x v="1"/>
    <n v="2"/>
    <n v="8"/>
    <s v="MODERATE RISK"/>
  </r>
  <r>
    <x v="0"/>
    <x v="0"/>
    <m/>
    <x v="2"/>
    <n v="2600000"/>
    <n v="9.9182000000000006"/>
    <n v="1.1626399999999999"/>
    <n v="3022863.9999999995"/>
    <n v="0.11722288318444878"/>
    <n v="2"/>
    <s v="11.72% of the road is exposed with a value of 3022864"/>
    <n v="0"/>
    <n v="0"/>
    <n v="1"/>
    <n v="1.1626399999999999"/>
    <n v="1"/>
    <n v="5"/>
    <n v="3"/>
    <s v="0% of the exposed length is cement/asphalt road while 10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75"/>
    <x v="0"/>
    <n v="2"/>
    <n v="8"/>
    <s v="MODERATE RISK"/>
  </r>
  <r>
    <x v="0"/>
    <x v="1"/>
    <m/>
    <x v="1"/>
    <n v="5200000"/>
    <n v="12.9658"/>
    <n v="1.2397199999999999"/>
    <n v="6446544"/>
    <n v="9.5614616915269401E-2"/>
    <n v="2"/>
    <s v="9.56% of the road is exposed with a value of 6446544"/>
    <n v="1.2397199999999999"/>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75"/>
    <x v="0"/>
    <n v="1"/>
    <n v="4"/>
    <s v="LOW RISK"/>
  </r>
  <r>
    <x v="0"/>
    <x v="1"/>
    <m/>
    <x v="1"/>
    <n v="5200000"/>
    <n v="12.9658"/>
    <n v="4.8947000000000003"/>
    <n v="25452440"/>
    <n v="0.37750852242052169"/>
    <n v="4"/>
    <s v="37.75% of the road is exposed with a value of 25452440"/>
    <n v="4.8947000000000003"/>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05"/>
    <x v="1"/>
    <n v="1"/>
    <n v="4"/>
    <s v="LOW RISK"/>
  </r>
  <r>
    <x v="0"/>
    <x v="1"/>
    <m/>
    <x v="1"/>
    <n v="5200000"/>
    <n v="12.9658"/>
    <n v="5.2754599999999998"/>
    <n v="27432392"/>
    <n v="0.40687500964074719"/>
    <n v="4"/>
    <s v="40.69% of the road is exposed with a value of 27432392"/>
    <n v="5.2754599999999998"/>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05"/>
    <x v="1"/>
    <n v="1"/>
    <n v="4"/>
    <s v="LOW RISK"/>
  </r>
  <r>
    <x v="0"/>
    <x v="1"/>
    <m/>
    <x v="2"/>
    <n v="2600000"/>
    <n v="12.465199999999999"/>
    <n v="2.1092599999999999"/>
    <n v="5484076"/>
    <n v="0.16921188589031866"/>
    <n v="3"/>
    <s v="16.92% of the road is exposed with a value of 5484076"/>
    <n v="0"/>
    <n v="0"/>
    <n v="1"/>
    <n v="2.1092599999999999"/>
    <n v="1"/>
    <n v="5"/>
    <n v="3"/>
    <s v="0% of the exposed length is cement/asphalt road while 10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9999999999999991"/>
    <x v="0"/>
    <n v="2"/>
    <n v="8"/>
    <s v="MODERATE RISK"/>
  </r>
  <r>
    <x v="0"/>
    <x v="1"/>
    <m/>
    <x v="2"/>
    <n v="2600000"/>
    <n v="12.465199999999999"/>
    <n v="3.6369799999999999"/>
    <n v="9456148"/>
    <n v="0.29177068959984598"/>
    <n v="3"/>
    <s v="29.18% of the road is exposed with a value of 9456148"/>
    <n v="0"/>
    <n v="0"/>
    <n v="1"/>
    <n v="3.6369799999999999"/>
    <n v="1"/>
    <n v="5"/>
    <n v="3"/>
    <s v="0% of the exposed length is cement/asphalt road while 10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9999999999999991"/>
    <x v="0"/>
    <n v="2"/>
    <n v="8"/>
    <s v="MODERATE RISK"/>
  </r>
  <r>
    <x v="0"/>
    <x v="1"/>
    <m/>
    <x v="2"/>
    <n v="2600000"/>
    <n v="12.465199999999999"/>
    <n v="6.6695799999999998"/>
    <n v="17340908"/>
    <n v="0.53505599589256492"/>
    <n v="5"/>
    <s v="53.51% of the road is exposed with a value of 17340908"/>
    <n v="0"/>
    <n v="0"/>
    <n v="1"/>
    <n v="6.6695799999999998"/>
    <n v="1"/>
    <n v="5"/>
    <n v="3"/>
    <s v="0% of the exposed length is cement/asphalt road while 10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
    <x v="1"/>
    <n v="2"/>
    <n v="8"/>
    <s v="MODERATE RISK"/>
  </r>
  <r>
    <x v="1"/>
    <x v="2"/>
    <m/>
    <x v="2"/>
    <n v="2600000"/>
    <n v="6.2315800000000001"/>
    <n v="0.48751"/>
    <n v="1267526"/>
    <n v="7.8232165839161177E-2"/>
    <n v="2"/>
    <s v="7.82% of the road is exposed with a value of 1267526"/>
    <n v="0.11700239999999999"/>
    <n v="0.24"/>
    <n v="3"/>
    <n v="0.37050759999999999"/>
    <n v="0.76"/>
    <n v="5"/>
    <n v="4"/>
    <s v="24% of the exposed length is cement/asphalt road while 76%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9999999999999991"/>
    <x v="0"/>
    <n v="3"/>
    <n v="12"/>
    <s v="MODERATE RISK"/>
  </r>
  <r>
    <x v="0"/>
    <x v="3"/>
    <m/>
    <x v="2"/>
    <n v="2600000"/>
    <n v="17.492000000000001"/>
    <n v="8.4069699999999994"/>
    <n v="21858122"/>
    <n v="0.4806179967985364"/>
    <n v="4"/>
    <s v="48.06% of the road is exposed with a value of 21858122"/>
    <n v="1.73"/>
    <n v="1.7299999999999999E-2"/>
    <n v="1"/>
    <n v="6.676969999999999"/>
    <n v="0.79421836880588359"/>
    <n v="5"/>
    <n v="3"/>
    <s v="1.73% of the exposed length is cement/asphalt road while 79.42%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05"/>
    <x v="1"/>
    <n v="2"/>
    <n v="8"/>
    <s v="MODERATE RISK"/>
  </r>
  <r>
    <x v="1"/>
    <x v="4"/>
    <m/>
    <x v="0"/>
    <n v="2600000"/>
    <n v="1.73963"/>
    <n v="0.456924"/>
    <n v="1188002.3999999999"/>
    <n v="0.2626558521064824"/>
    <n v="3"/>
    <s v="26.27% of the road is exposed with a value of 1188002.4"/>
    <n v="0.22037444519999999"/>
    <n v="0.48230000000000001"/>
    <n v="4"/>
    <n v="0.23654955480000001"/>
    <n v="0.51770000000000005"/>
    <n v="5"/>
    <n v="4.5"/>
    <s v="48.23% of the exposed length is cement/asphalt road while 51.77%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125"/>
    <x v="1"/>
    <n v="2"/>
    <n v="8"/>
    <s v="MODERATE RISK"/>
  </r>
  <r>
    <x v="1"/>
    <x v="4"/>
    <m/>
    <x v="1"/>
    <n v="5200000"/>
    <n v="8.9897500000000008"/>
    <n v="1.37904"/>
    <n v="7171008"/>
    <n v="0.15340137378681276"/>
    <n v="3"/>
    <s v="15.34% of the road is exposed with a value of 7171008"/>
    <n v="1.37904"/>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9999999999999991"/>
    <x v="0"/>
    <n v="1"/>
    <n v="4"/>
    <s v="LOW RISK"/>
  </r>
  <r>
    <x v="1"/>
    <x v="4"/>
    <m/>
    <x v="2"/>
    <n v="2600000"/>
    <n v="27.6968"/>
    <n v="8.10318"/>
    <n v="21068268"/>
    <n v="0.29256737240403224"/>
    <n v="3"/>
    <s v="29.26% of the road is exposed with a value of 21068268"/>
    <n v="3.8895263999999998"/>
    <n v="0.48"/>
    <n v="4"/>
    <n v="4.2136536000000007"/>
    <n v="0.52000000000000013"/>
    <n v="5"/>
    <n v="4.5"/>
    <s v="48% of the exposed length is cement/asphalt road while 52%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125"/>
    <x v="1"/>
    <n v="3"/>
    <n v="12"/>
    <s v="MODERATE RISK"/>
  </r>
  <r>
    <x v="1"/>
    <x v="5"/>
    <m/>
    <x v="2"/>
    <n v="2600000"/>
    <n v="12.4483"/>
    <n v="0.115453"/>
    <n v="300177.8"/>
    <n v="9.2745997445434318E-3"/>
    <n v="1"/>
    <s v="0.93% of the road is exposed with a value of 300177.8"/>
    <n v="2.6207831000000003E-3"/>
    <n v="2.2700000000000001E-2"/>
    <n v="1"/>
    <n v="0.1128322169"/>
    <n v="0.97730000000000006"/>
    <n v="5"/>
    <n v="3"/>
    <s v="2.27% of the exposed length is cement/asphalt road while 97.73%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6"/>
    <x v="0"/>
    <n v="3"/>
    <n v="12"/>
    <s v="MODERATE RISK"/>
  </r>
  <r>
    <x v="1"/>
    <x v="6"/>
    <m/>
    <x v="2"/>
    <n v="2600000"/>
    <n v="16.182700000000001"/>
    <n v="1.65289"/>
    <n v="4297514"/>
    <n v="0.10213932162123748"/>
    <n v="2"/>
    <s v="10.21% of the road is exposed with a value of 4297514"/>
    <n v="2.8925575000000002E-2"/>
    <n v="1.7500000000000002E-2"/>
    <n v="1"/>
    <n v="1.623964425"/>
    <n v="0.98250000000000004"/>
    <n v="5"/>
    <n v="3"/>
    <s v="1.75% of the exposed length is cement/asphalt road while 98.25%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75"/>
    <x v="0"/>
    <n v="3"/>
    <n v="12"/>
    <s v="MODERATE RISK"/>
  </r>
  <r>
    <x v="1"/>
    <x v="6"/>
    <m/>
    <x v="2"/>
    <n v="2600000"/>
    <n v="16.182700000000001"/>
    <n v="0.13198799999999999"/>
    <n v="343168.8"/>
    <n v="8.1561173351789255E-3"/>
    <n v="1"/>
    <s v="0.82% of the road is exposed with a value of 343168.8"/>
    <n v="2.3097899999999999E-3"/>
    <n v="1.7500000000000002E-2"/>
    <n v="1"/>
    <n v="0.12967820999999999"/>
    <n v="0.98249999999999993"/>
    <n v="5"/>
    <n v="3"/>
    <s v="1.75% of the exposed length is cement/asphalt road while 98.25%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6"/>
    <x v="0"/>
    <n v="3"/>
    <n v="12"/>
    <s v="MODERATE RISK"/>
  </r>
  <r>
    <x v="0"/>
    <x v="7"/>
    <m/>
    <x v="2"/>
    <n v="2600000"/>
    <n v="12.7377"/>
    <n v="4.6543999999999999"/>
    <n v="12101440"/>
    <n v="0.36540348728577371"/>
    <n v="4"/>
    <s v="36.54% of the road is exposed with a value of 12101440"/>
    <n v="1.3078864000000001"/>
    <n v="0.28100000000000003"/>
    <n v="3"/>
    <n v="3.3465135999999998"/>
    <n v="0.71899999999999997"/>
    <n v="5"/>
    <n v="4"/>
    <s v="28.1% of the exposed length is cement/asphalt road while 71.9%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
    <x v="1"/>
    <n v="2"/>
    <n v="8"/>
    <s v="MODERATE RISK"/>
  </r>
  <r>
    <x v="0"/>
    <x v="7"/>
    <m/>
    <x v="2"/>
    <n v="2600000"/>
    <n v="12.7377"/>
    <n v="2.4528099999999999"/>
    <n v="6377306"/>
    <n v="0.19256302158160421"/>
    <n v="3"/>
    <s v="19.26% of the road is exposed with a value of 6377306"/>
    <n v="0.68923961"/>
    <n v="0.28100000000000003"/>
    <n v="3"/>
    <n v="1.7635703899999999"/>
    <n v="0.71899999999999997"/>
    <n v="5"/>
    <n v="4"/>
    <s v="28.1% of the exposed length is cement/asphalt road while 71.9%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05"/>
    <x v="1"/>
    <n v="2"/>
    <n v="8"/>
    <s v="MODERATE RISK"/>
  </r>
  <r>
    <x v="0"/>
    <x v="8"/>
    <m/>
    <x v="2"/>
    <n v="2600000"/>
    <n v="10.722899999999999"/>
    <n v="4.0137499999999999"/>
    <n v="10435750"/>
    <n v="0.3743157168303351"/>
    <n v="4"/>
    <s v="37.43% of the road is exposed with a value of 10435750"/>
    <n v="4.7362249999999995E-2"/>
    <n v="1.18E-2"/>
    <n v="1"/>
    <n v="3.96638775"/>
    <n v="0.98819999999999997"/>
    <n v="5"/>
    <n v="3"/>
    <s v="1.18% of the exposed length is cement/asphalt road while 98.82%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05"/>
    <x v="1"/>
    <n v="2"/>
    <n v="8"/>
    <s v="MODERATE RISK"/>
  </r>
  <r>
    <x v="0"/>
    <x v="8"/>
    <m/>
    <x v="2"/>
    <n v="2600000"/>
    <n v="10.722899999999999"/>
    <n v="3.0924299999999998"/>
    <n v="8040317.9999999991"/>
    <n v="0.28839493047589737"/>
    <n v="3"/>
    <s v="28.84% of the road is exposed with a value of 8040318"/>
    <n v="3.6490673999999994E-2"/>
    <n v="1.18E-2"/>
    <n v="1"/>
    <n v="3.0559393259999998"/>
    <n v="0.98819999999999997"/>
    <n v="5"/>
    <n v="3"/>
    <s v="1.18% of the exposed length is cement/asphalt road while 98.82%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9999999999999991"/>
    <x v="0"/>
    <n v="2"/>
    <n v="8"/>
    <s v="MODERATE RISK"/>
  </r>
  <r>
    <x v="0"/>
    <x v="9"/>
    <m/>
    <x v="1"/>
    <n v="5200000"/>
    <n v="2.62235"/>
    <n v="0.91571199999999997"/>
    <n v="4761702.3999999994"/>
    <n v="0.34919518752264189"/>
    <n v="4"/>
    <s v="34.92% of the road is exposed with a value of 4761702.4"/>
    <n v="0.91571199999999997"/>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05"/>
    <x v="1"/>
    <n v="1"/>
    <n v="4"/>
    <s v="LOW RISK"/>
  </r>
  <r>
    <x v="0"/>
    <x v="9"/>
    <m/>
    <x v="2"/>
    <n v="2600000"/>
    <n v="18.327200000000001"/>
    <n v="1.2374799999999999"/>
    <n v="3217448"/>
    <n v="6.7521498101182936E-2"/>
    <n v="2"/>
    <s v="6.75% of the road is exposed with a value of 3217448"/>
    <n v="1.4973507999999998E-2"/>
    <n v="1.21E-2"/>
    <n v="1"/>
    <n v="1.2225064919999999"/>
    <n v="0.9879"/>
    <n v="5"/>
    <n v="3"/>
    <s v="1.21% of the exposed length is cement/asphalt road while 98.79%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75"/>
    <x v="0"/>
    <n v="2"/>
    <n v="8"/>
    <s v="MODERATE RISK"/>
  </r>
  <r>
    <x v="0"/>
    <x v="9"/>
    <m/>
    <x v="2"/>
    <n v="2600000"/>
    <n v="18.327200000000001"/>
    <n v="6.8051700000000004"/>
    <n v="17693442"/>
    <n v="0.37131531275917762"/>
    <n v="4"/>
    <s v="37.13% of the road is exposed with a value of 17693442"/>
    <n v="8.2342556999999997E-2"/>
    <n v="1.21E-2"/>
    <n v="1"/>
    <n v="6.7228274430000008"/>
    <n v="0.98790000000000011"/>
    <n v="5"/>
    <n v="3"/>
    <s v="1.21% of the exposed length is cement/asphalt road while 98.79%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05"/>
    <x v="1"/>
    <n v="2"/>
    <n v="8"/>
    <s v="MODERATE RISK"/>
  </r>
  <r>
    <x v="0"/>
    <x v="9"/>
    <m/>
    <x v="2"/>
    <n v="2600000"/>
    <n v="18.327200000000001"/>
    <n v="5.1718200000000003"/>
    <n v="13446732"/>
    <n v="0.28219367933999739"/>
    <n v="3"/>
    <s v="28.22% of the road is exposed with a value of 13446732"/>
    <n v="6.2579021999999998E-2"/>
    <n v="1.21E-2"/>
    <n v="1"/>
    <n v="5.1092409779999999"/>
    <n v="0.98789999999999989"/>
    <n v="5"/>
    <n v="3"/>
    <s v="1.21% of the exposed length is cement/asphalt road while 98.79%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9999999999999991"/>
    <x v="0"/>
    <n v="2"/>
    <n v="8"/>
    <s v="MODERATE RISK"/>
  </r>
  <r>
    <x v="1"/>
    <x v="10"/>
    <m/>
    <x v="1"/>
    <n v="5200000"/>
    <n v="2.87216"/>
    <n v="1.03047"/>
    <n v="5358444"/>
    <n v="0.35877875884351845"/>
    <n v="4"/>
    <s v="35.88% of the road is exposed with a value of 5358444"/>
    <n v="1.03047"/>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05"/>
    <x v="1"/>
    <n v="1"/>
    <n v="4"/>
    <s v="LOW RISK"/>
  </r>
  <r>
    <x v="1"/>
    <x v="10"/>
    <m/>
    <x v="2"/>
    <n v="2600000"/>
    <n v="24.920999999999999"/>
    <n v="1.43391"/>
    <n v="3728166"/>
    <n v="5.7538220777657398E-2"/>
    <n v="2"/>
    <s v="5.75% of the road is exposed with a value of 3728166"/>
    <n v="0.20433217499999998"/>
    <n v="0.14249999999999999"/>
    <n v="2"/>
    <n v="1.229577825"/>
    <n v="0.85750000000000004"/>
    <n v="5"/>
    <n v="3.5"/>
    <s v="14.25% of the exposed length is cement/asphalt road while 85.75%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2499999999999996"/>
    <x v="0"/>
    <n v="3"/>
    <n v="12"/>
    <s v="MODERATE RISK"/>
  </r>
  <r>
    <x v="1"/>
    <x v="10"/>
    <m/>
    <x v="2"/>
    <n v="2600000"/>
    <n v="24.920999999999999"/>
    <n v="6.7781599999999997"/>
    <n v="17623216"/>
    <n v="0.27198587536615704"/>
    <n v="3"/>
    <s v="27.2% of the road is exposed with a value of 17623216"/>
    <n v="0.96588779999999985"/>
    <n v="0.14249999999999999"/>
    <n v="2"/>
    <n v="5.8122721999999998"/>
    <n v="0.85750000000000004"/>
    <n v="5"/>
    <n v="3.5"/>
    <s v="14.25% of the exposed length is cement/asphalt road while 85.75%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97499999999999998"/>
    <x v="0"/>
    <n v="3"/>
    <n v="12"/>
    <s v="MODERATE RISK"/>
  </r>
  <r>
    <x v="1"/>
    <x v="10"/>
    <m/>
    <x v="2"/>
    <n v="2600000"/>
    <n v="24.920999999999999"/>
    <n v="3.1004900000000002"/>
    <n v="8061274.0000000009"/>
    <n v="0.12441274427189922"/>
    <n v="2"/>
    <s v="12.44% of the road is exposed with a value of 8061274"/>
    <n v="0.441819825"/>
    <n v="0.14249999999999999"/>
    <n v="2"/>
    <n v="2.6586701750000001"/>
    <n v="0.85750000000000004"/>
    <n v="5"/>
    <n v="3.5"/>
    <s v="14.25% of the exposed length is cement/asphalt road while 85.75%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2499999999999996"/>
    <x v="0"/>
    <n v="3"/>
    <n v="12"/>
    <s v="MODERATE RISK"/>
  </r>
  <r>
    <x v="0"/>
    <x v="11"/>
    <m/>
    <x v="2"/>
    <n v="2600000"/>
    <n v="5.8381100000000004"/>
    <n v="0.13798199999999999"/>
    <n v="358753.2"/>
    <n v="2.3634703696915609E-2"/>
    <n v="1"/>
    <s v="2.36% of the road is exposed with a value of 358753.2"/>
    <n v="0"/>
    <n v="0"/>
    <n v="1"/>
    <n v="0.13798199999999999"/>
    <n v="1"/>
    <n v="5"/>
    <n v="3"/>
    <s v="0% of the exposed length is cement/asphalt road while 10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6"/>
    <x v="0"/>
    <n v="2"/>
    <n v="8"/>
    <s v="MODERATE RISK"/>
  </r>
  <r>
    <x v="0"/>
    <x v="11"/>
    <m/>
    <x v="2"/>
    <n v="2600000"/>
    <n v="5.8381100000000004"/>
    <n v="1.9281900000000001"/>
    <n v="5013294"/>
    <n v="0.33027640794709245"/>
    <n v="4"/>
    <s v="33.03% of the road is exposed with a value of 5013294"/>
    <n v="0"/>
    <n v="0"/>
    <n v="1"/>
    <n v="1.9281900000000001"/>
    <n v="1"/>
    <n v="5"/>
    <n v="3"/>
    <s v="0% of the exposed length is cement/asphalt road while 10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05"/>
    <x v="1"/>
    <n v="2"/>
    <n v="8"/>
    <s v="MODERATE RISK"/>
  </r>
  <r>
    <x v="0"/>
    <x v="11"/>
    <m/>
    <x v="2"/>
    <n v="2600000"/>
    <n v="5.8381100000000004"/>
    <n v="3.1529199999999999"/>
    <n v="8197592"/>
    <n v="0.54005834079864878"/>
    <n v="5"/>
    <s v="54.01% of the road is exposed with a value of 8197592"/>
    <n v="0"/>
    <n v="0"/>
    <n v="1"/>
    <n v="3.1529199999999999"/>
    <n v="1"/>
    <n v="5"/>
    <n v="3"/>
    <s v="0% of the exposed length is cement/asphalt road while 10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
    <x v="1"/>
    <n v="2"/>
    <n v="8"/>
    <s v="MODERATE RISK"/>
  </r>
  <r>
    <x v="1"/>
    <x v="12"/>
    <m/>
    <x v="2"/>
    <n v="2600000"/>
    <n v="10.1265"/>
    <n v="0.46002799999999999"/>
    <n v="1196072.8"/>
    <n v="4.542813410358959E-2"/>
    <n v="1"/>
    <s v="4.54% of the road is exposed with a value of 1196072.8"/>
    <n v="1.9275173199999999E-2"/>
    <n v="4.19E-2"/>
    <n v="1"/>
    <n v="0.4407528268"/>
    <n v="0.95810000000000006"/>
    <n v="5"/>
    <n v="3"/>
    <s v="4.19% of the exposed length is cement/asphalt road while 95.81%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6"/>
    <x v="0"/>
    <n v="3"/>
    <n v="12"/>
    <s v="MODERATE RISK"/>
  </r>
  <r>
    <x v="0"/>
    <x v="13"/>
    <m/>
    <x v="2"/>
    <n v="2600000"/>
    <n v="13.091200000000001"/>
    <n v="1.06474"/>
    <n v="2768324"/>
    <n v="8.1332498166707401E-2"/>
    <n v="2"/>
    <s v="8.13% of the road is exposed with a value of 2768324"/>
    <n v="4.0779542000000002E-2"/>
    <n v="3.8300000000000001E-2"/>
    <n v="1"/>
    <n v="1.0239604579999999"/>
    <n v="0.96169999999999989"/>
    <n v="5"/>
    <n v="3"/>
    <s v="3.83% of the exposed length is cement/asphalt road while 96.17%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75"/>
    <x v="0"/>
    <n v="2"/>
    <n v="8"/>
    <s v="MODERATE RISK"/>
  </r>
  <r>
    <x v="0"/>
    <x v="13"/>
    <m/>
    <x v="2"/>
    <n v="2600000"/>
    <n v="13.091200000000001"/>
    <n v="4.09788"/>
    <n v="10654488"/>
    <n v="0.3130255438768027"/>
    <n v="4"/>
    <s v="31.3% of the road is exposed with a value of 10654488"/>
    <n v="0.156948804"/>
    <n v="3.8300000000000001E-2"/>
    <n v="1"/>
    <n v="3.9409311960000002"/>
    <n v="0.9617"/>
    <n v="5"/>
    <n v="3"/>
    <s v="3.83% of the exposed length is cement/asphalt road while 96.17%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05"/>
    <x v="1"/>
    <n v="2"/>
    <n v="8"/>
    <s v="MODERATE RISK"/>
  </r>
  <r>
    <x v="0"/>
    <x v="13"/>
    <m/>
    <x v="2"/>
    <n v="2600000"/>
    <n v="13.091200000000001"/>
    <n v="6.01633"/>
    <n v="15642458"/>
    <n v="0.45957055120997309"/>
    <n v="4"/>
    <s v="45.96% of the road is exposed with a value of 15642458"/>
    <n v="0.23042543900000001"/>
    <n v="3.8300000000000001E-2"/>
    <n v="1"/>
    <n v="5.7859045609999997"/>
    <n v="0.9617"/>
    <n v="5"/>
    <n v="3"/>
    <s v="3.83% of the exposed length is cement/asphalt road while 96.17%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05"/>
    <x v="1"/>
    <n v="2"/>
    <n v="8"/>
    <s v="MODERATE RISK"/>
  </r>
  <r>
    <x v="0"/>
    <x v="14"/>
    <m/>
    <x v="1"/>
    <n v="5200000"/>
    <n v="3.6951999999999998"/>
    <n v="0.40500900000000001"/>
    <n v="2106046.7999999998"/>
    <n v="0.10960408096990691"/>
    <n v="2"/>
    <s v="10.96% of the road is exposed with a value of 2106046.8"/>
    <n v="0.40500900000000001"/>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75"/>
    <x v="0"/>
    <n v="1"/>
    <n v="4"/>
    <s v="LOW RISK"/>
  </r>
  <r>
    <x v="0"/>
    <x v="14"/>
    <m/>
    <x v="3"/>
    <n v="2600000"/>
    <n v="3.0468299999999999"/>
    <n v="0.41996899999999998"/>
    <n v="1091919.3999999999"/>
    <n v="0.13783801524863545"/>
    <n v="2"/>
    <s v="13.78% of the road is exposed with a value of 1091919.4"/>
    <n v="0.28347907500000002"/>
    <n v="0.67500000000000004"/>
    <n v="5"/>
    <n v="0.13648992499999996"/>
    <n v="0.3249999999999999"/>
    <n v="4"/>
    <n v="4.5"/>
    <s v="67.5% of the exposed length is cement/asphalt road while 32.5%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97499999999999998"/>
    <x v="0"/>
    <n v="1"/>
    <n v="4"/>
    <s v="LOW RISK"/>
  </r>
  <r>
    <x v="0"/>
    <x v="14"/>
    <m/>
    <x v="2"/>
    <n v="2600000"/>
    <n v="6.0082700000000004"/>
    <n v="2.5203000000000002"/>
    <n v="6552780.0000000009"/>
    <n v="0.41947182799707738"/>
    <n v="4"/>
    <s v="41.95% of the road is exposed with a value of 6552780"/>
    <n v="1.7012025000000002"/>
    <n v="0.67500000000000004"/>
    <n v="5"/>
    <n v="0.81909750000000003"/>
    <n v="0.32500000000000001"/>
    <n v="4"/>
    <n v="4.5"/>
    <s v="67.5% of the exposed length is cement/asphalt road while 32.5%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749999999999999"/>
    <x v="1"/>
    <n v="2"/>
    <n v="8"/>
    <s v="MODERATE RISK"/>
  </r>
  <r>
    <x v="0"/>
    <x v="14"/>
    <m/>
    <x v="2"/>
    <n v="2600000"/>
    <n v="6.0082700000000004"/>
    <n v="0.52779500000000001"/>
    <n v="1372267"/>
    <n v="8.7844753980763177E-2"/>
    <n v="2"/>
    <s v="8.78% of the road is exposed with a value of 1372267"/>
    <n v="0.35626162500000003"/>
    <n v="0.67500000000000004"/>
    <n v="5"/>
    <n v="0.17153337499999999"/>
    <n v="0.32499999999999996"/>
    <n v="4"/>
    <n v="4.5"/>
    <s v="67.5% of the exposed length is cement/asphalt road while 32.5%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97499999999999998"/>
    <x v="0"/>
    <n v="2"/>
    <n v="8"/>
    <s v="MODERATE RISK"/>
  </r>
  <r>
    <x v="0"/>
    <x v="15"/>
    <m/>
    <x v="1"/>
    <n v="5200000"/>
    <n v="2.2807499999999998"/>
    <n v="1.21086"/>
    <n v="6296472"/>
    <n v="0.53090430779348907"/>
    <n v="5"/>
    <s v="53.09% of the road is exposed with a value of 6296472"/>
    <n v="1.21086"/>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
    <x v="1"/>
    <n v="1"/>
    <n v="4"/>
    <s v="LOW RISK"/>
  </r>
  <r>
    <x v="0"/>
    <x v="15"/>
    <m/>
    <x v="1"/>
    <n v="5200000"/>
    <n v="2.2807499999999998"/>
    <n v="0.89783800000000002"/>
    <n v="4668757.6000000006"/>
    <n v="0.39365910336512117"/>
    <n v="4"/>
    <s v="39.37% of the road is exposed with a value of 4668757.6"/>
    <n v="0.89783800000000002"/>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05"/>
    <x v="1"/>
    <n v="1"/>
    <n v="4"/>
    <s v="LOW RISK"/>
  </r>
  <r>
    <x v="0"/>
    <x v="15"/>
    <m/>
    <x v="2"/>
    <n v="2600000"/>
    <n v="0.15230199999999999"/>
    <n v="0.15230199999999999"/>
    <n v="395985.19999999995"/>
    <n v="1"/>
    <n v="5"/>
    <s v="100% of the road is exposed with a value of 395985.2"/>
    <n v="0.15230199999999999"/>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
    <x v="1"/>
    <n v="2"/>
    <n v="8"/>
    <s v="MODERATE RISK"/>
  </r>
  <r>
    <x v="0"/>
    <x v="16"/>
    <m/>
    <x v="2"/>
    <n v="2600000"/>
    <n v="5.7288199999999998"/>
    <n v="4.0414899999999996"/>
    <n v="10507873.999999998"/>
    <n v="0.70546639622121132"/>
    <n v="5"/>
    <s v="70.55% of the road is exposed with a value of 10507874"/>
    <n v="4.0414899999999996"/>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
    <x v="1"/>
    <n v="2"/>
    <n v="8"/>
    <s v="MODERATE RISK"/>
  </r>
  <r>
    <x v="0"/>
    <x v="16"/>
    <m/>
    <x v="2"/>
    <n v="2600000"/>
    <n v="5.7288199999999998"/>
    <n v="1.19316"/>
    <n v="3102216"/>
    <n v="0.20827325697089455"/>
    <n v="3"/>
    <s v="20.83% of the road is exposed with a value of 3102216"/>
    <n v="1.19316"/>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9999999999999991"/>
    <x v="0"/>
    <n v="2"/>
    <n v="8"/>
    <s v="MODERATE RISK"/>
  </r>
  <r>
    <x v="0"/>
    <x v="17"/>
    <m/>
    <x v="1"/>
    <n v="5200000"/>
    <n v="5.5919100000000004"/>
    <n v="4.2073499999999999"/>
    <n v="21878220"/>
    <n v="0.75239944848897777"/>
    <n v="5"/>
    <s v="75.24% of the road is exposed with a value of 21878220"/>
    <n v="4.2073499999999999"/>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
    <x v="1"/>
    <n v="1"/>
    <n v="4"/>
    <s v="LOW RISK"/>
  </r>
  <r>
    <x v="0"/>
    <x v="17"/>
    <m/>
    <x v="1"/>
    <n v="5200000"/>
    <n v="5.5919100000000004"/>
    <n v="1.38456"/>
    <n v="7199712"/>
    <n v="0.24760055151102217"/>
    <n v="3"/>
    <s v="24.76% of the road is exposed with a value of 7199712"/>
    <n v="1.38456"/>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9999999999999991"/>
    <x v="0"/>
    <n v="1"/>
    <n v="4"/>
    <s v="LOW RISK"/>
  </r>
  <r>
    <x v="0"/>
    <x v="17"/>
    <m/>
    <x v="2"/>
    <n v="2600000"/>
    <n v="9.7961399999999994"/>
    <n v="0.10056900000000001"/>
    <n v="261479.40000000002"/>
    <n v="1.0266186477530947E-2"/>
    <n v="1"/>
    <s v="1.03% of the road is exposed with a value of 261479.4"/>
    <n v="3.0170700000000002E-2"/>
    <n v="0.3"/>
    <n v="3"/>
    <n v="7.0398299999999997E-2"/>
    <n v="0.7"/>
    <n v="5"/>
    <n v="4"/>
    <s v="30% of the exposed length is cement/asphalt road while 7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75"/>
    <x v="0"/>
    <n v="2"/>
    <n v="8"/>
    <s v="MODERATE RISK"/>
  </r>
  <r>
    <x v="0"/>
    <x v="17"/>
    <m/>
    <x v="2"/>
    <n v="2600000"/>
    <n v="9.7961399999999994"/>
    <n v="8.16892"/>
    <n v="21239192"/>
    <n v="0.83389171653324679"/>
    <n v="5"/>
    <s v="83.39% of the road is exposed with a value of 21239192"/>
    <n v="2.4506760000000001"/>
    <n v="0.3"/>
    <n v="3"/>
    <n v="5.7182440000000003"/>
    <n v="0.70000000000000007"/>
    <n v="5"/>
    <n v="4"/>
    <s v="30% of the exposed length is cement/asphalt road while 70% is rough road"/>
    <n v="4.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3499999999999999"/>
    <x v="1"/>
    <n v="2"/>
    <n v="8"/>
    <s v="MODERATE RISK"/>
  </r>
  <r>
    <x v="0"/>
    <x v="17"/>
    <m/>
    <x v="2"/>
    <n v="2600000"/>
    <n v="9.7961399999999994"/>
    <n v="1.5266500000000001"/>
    <n v="3969290"/>
    <n v="0.15584199490819856"/>
    <n v="3"/>
    <s v="15.58% of the road is exposed with a value of 3969290"/>
    <n v="0.45799499999999999"/>
    <n v="0.3"/>
    <n v="3"/>
    <n v="1.0686550000000001"/>
    <n v="0.70000000000000007"/>
    <n v="5"/>
    <n v="4"/>
    <s v="30% of the exposed length is cement/asphalt road while 7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05"/>
    <x v="1"/>
    <n v="2"/>
    <n v="8"/>
    <s v="MODERATE RISK"/>
  </r>
  <r>
    <x v="0"/>
    <x v="18"/>
    <m/>
    <x v="4"/>
    <n v="2600000"/>
    <n v="1.0185299999999999"/>
    <n v="0.23972299999999999"/>
    <n v="623279.79999999993"/>
    <n v="0.23536174683121755"/>
    <n v="3"/>
    <s v="23.54% of the road is exposed with a value of 623279.8"/>
    <n v="0.1189745249"/>
    <n v="0.49630000000000002"/>
    <n v="4"/>
    <n v="0.12074847509999999"/>
    <n v="0.50369999999999993"/>
    <n v="5"/>
    <n v="4.5"/>
    <s v="49.63% of the exposed length is cement/asphalt road while 50.37%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125"/>
    <x v="1"/>
    <n v="2"/>
    <n v="8"/>
    <s v="MODERATE RISK"/>
  </r>
  <r>
    <x v="0"/>
    <x v="18"/>
    <m/>
    <x v="3"/>
    <n v="2600000"/>
    <n v="4.2922799999999999"/>
    <n v="0.62538800000000005"/>
    <n v="1626008.8"/>
    <n v="0.14570065326586337"/>
    <n v="2"/>
    <s v="14.57% of the road is exposed with a value of 1626008.8"/>
    <n v="0.31038006440000004"/>
    <n v="0.49630000000000002"/>
    <n v="4"/>
    <n v="0.31500793560000001"/>
    <n v="0.50369999999999993"/>
    <n v="5"/>
    <n v="4.5"/>
    <s v="49.63% of the exposed length is cement/asphalt road while 50.37%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97499999999999998"/>
    <x v="0"/>
    <n v="1"/>
    <n v="4"/>
    <s v="LOW RISK"/>
  </r>
  <r>
    <x v="0"/>
    <x v="18"/>
    <m/>
    <x v="3"/>
    <n v="2600000"/>
    <n v="4.2922799999999999"/>
    <n v="1.8573599999999999"/>
    <n v="4829136"/>
    <n v="0.43272107131873966"/>
    <n v="4"/>
    <s v="43.27% of the road is exposed with a value of 4829136"/>
    <n v="0.92180776799999997"/>
    <n v="0.49630000000000002"/>
    <n v="4"/>
    <n v="0.93555223199999993"/>
    <n v="0.50370000000000004"/>
    <n v="5"/>
    <n v="4.5"/>
    <s v="49.63% of the exposed length is cement/asphalt road while 50.37%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749999999999999"/>
    <x v="1"/>
    <n v="1"/>
    <n v="4"/>
    <s v="LOW RISK"/>
  </r>
  <r>
    <x v="0"/>
    <x v="18"/>
    <m/>
    <x v="3"/>
    <n v="2600000"/>
    <n v="4.2922799999999999"/>
    <n v="0.700681"/>
    <n v="1821770.6"/>
    <n v="0.16324214636510201"/>
    <n v="3"/>
    <s v="16.32% of the road is exposed with a value of 1821770.6"/>
    <n v="0.34774798030000004"/>
    <n v="0.49630000000000002"/>
    <n v="4"/>
    <n v="0.35293301969999996"/>
    <n v="0.50369999999999993"/>
    <n v="5"/>
    <n v="4.5"/>
    <s v="49.63% of the exposed length is cement/asphalt road while 50.37%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125"/>
    <x v="1"/>
    <n v="1"/>
    <n v="4"/>
    <s v="LOW RISK"/>
  </r>
  <r>
    <x v="0"/>
    <x v="18"/>
    <m/>
    <x v="2"/>
    <n v="2600000"/>
    <n v="10.9047"/>
    <n v="0.70715600000000001"/>
    <n v="1838605.6"/>
    <n v="6.4848734949150361E-2"/>
    <n v="2"/>
    <s v="6.48% of the road is exposed with a value of 1838605.6"/>
    <n v="0.35096152280000004"/>
    <n v="0.49630000000000002"/>
    <n v="4"/>
    <n v="0.35619447719999997"/>
    <n v="0.50369999999999993"/>
    <n v="5"/>
    <n v="4.5"/>
    <s v="49.63% of the exposed length is cement/asphalt road while 50.37%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97499999999999998"/>
    <x v="0"/>
    <n v="2"/>
    <n v="8"/>
    <s v="MODERATE RISK"/>
  </r>
  <r>
    <x v="0"/>
    <x v="18"/>
    <m/>
    <x v="2"/>
    <n v="2600000"/>
    <n v="10.9047"/>
    <n v="8.7633899999999993"/>
    <n v="22784814"/>
    <n v="0.80363421277064007"/>
    <n v="5"/>
    <s v="80.36% of the road is exposed with a value of 22784814"/>
    <n v="4.3492704570000003"/>
    <n v="0.49630000000000002"/>
    <n v="4"/>
    <n v="4.4141195429999991"/>
    <n v="0.50369999999999993"/>
    <n v="5"/>
    <n v="4.5"/>
    <s v="49.63% of the exposed length is cement/asphalt road while 50.37%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425"/>
    <x v="1"/>
    <n v="2"/>
    <n v="8"/>
    <s v="MODERATE RISK"/>
  </r>
  <r>
    <x v="0"/>
    <x v="18"/>
    <m/>
    <x v="2"/>
    <n v="2600000"/>
    <n v="10.9047"/>
    <n v="1.32318"/>
    <n v="3440268"/>
    <n v="0.12134033948664337"/>
    <n v="2"/>
    <s v="12.13% of the road is exposed with a value of 3440268"/>
    <n v="0.65669423400000004"/>
    <n v="0.49630000000000002"/>
    <n v="4"/>
    <n v="0.66648576599999998"/>
    <n v="0.50369999999999993"/>
    <n v="5"/>
    <n v="4.5"/>
    <s v="49.63% of the exposed length is cement/asphalt road while 50.37%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97499999999999998"/>
    <x v="0"/>
    <n v="2"/>
    <n v="8"/>
    <s v="MODERATE RISK"/>
  </r>
  <r>
    <x v="0"/>
    <x v="19"/>
    <m/>
    <x v="3"/>
    <n v="2600000"/>
    <n v="1.8270299999999999"/>
    <n v="1.6852"/>
    <n v="4381520"/>
    <n v="0.92237128016507675"/>
    <n v="5"/>
    <s v="92.24% of the road is exposed with a value of 4381520"/>
    <n v="0"/>
    <n v="0"/>
    <n v="1"/>
    <n v="1.6852"/>
    <n v="1"/>
    <n v="5"/>
    <n v="3"/>
    <s v="0% of the exposed length is cement/asphalt road while 10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
    <x v="1"/>
    <n v="1"/>
    <n v="4"/>
    <s v="LOW RISK"/>
  </r>
  <r>
    <x v="0"/>
    <x v="19"/>
    <m/>
    <x v="3"/>
    <n v="2600000"/>
    <n v="1.8270299999999999"/>
    <n v="7.0816100000000007E-2"/>
    <n v="184121.86000000002"/>
    <n v="3.8760228348740856E-2"/>
    <n v="1"/>
    <s v="3.88% of the road is exposed with a value of 184121.86"/>
    <n v="0"/>
    <n v="0"/>
    <n v="1"/>
    <n v="7.0816100000000007E-2"/>
    <n v="1"/>
    <n v="5"/>
    <n v="3"/>
    <s v="0% of the exposed length is cement/asphalt road while 10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6"/>
    <x v="0"/>
    <n v="1"/>
    <n v="4"/>
    <s v="LOW RISK"/>
  </r>
  <r>
    <x v="0"/>
    <x v="19"/>
    <m/>
    <x v="2"/>
    <n v="2600000"/>
    <n v="35.009099999999997"/>
    <n v="18.871700000000001"/>
    <n v="49066420"/>
    <n v="0.53905127523986629"/>
    <n v="5"/>
    <s v="53.91% of the road is exposed with a value of 49066420"/>
    <n v="0"/>
    <n v="0"/>
    <n v="1"/>
    <n v="18.871700000000001"/>
    <n v="1"/>
    <n v="5"/>
    <n v="3"/>
    <s v="0% of the exposed length is cement/asphalt road while 10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
    <x v="1"/>
    <n v="2"/>
    <n v="8"/>
    <s v="MODERATE RISK"/>
  </r>
  <r>
    <x v="0"/>
    <x v="19"/>
    <m/>
    <x v="2"/>
    <n v="2600000"/>
    <n v="35.009099999999997"/>
    <n v="7.4748200000000002"/>
    <n v="19434532"/>
    <n v="0.21351077291332829"/>
    <n v="3"/>
    <s v="21.35% of the road is exposed with a value of 19434532"/>
    <n v="0"/>
    <n v="0"/>
    <n v="1"/>
    <n v="7.4748200000000002"/>
    <n v="1"/>
    <n v="5"/>
    <n v="3"/>
    <s v="0% of the exposed length is cement/asphalt road while 10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9999999999999991"/>
    <x v="0"/>
    <n v="2"/>
    <n v="8"/>
    <s v="MODERATE RISK"/>
  </r>
  <r>
    <x v="1"/>
    <x v="20"/>
    <m/>
    <x v="2"/>
    <n v="2600000"/>
    <n v="13.4908"/>
    <n v="4.0045000000000002"/>
    <n v="10411700"/>
    <n v="0.29683191508287132"/>
    <n v="3"/>
    <s v="29.68% of the road is exposed with a value of 10411700"/>
    <n v="0"/>
    <n v="0"/>
    <n v="1"/>
    <n v="4.0045000000000002"/>
    <n v="1"/>
    <n v="5"/>
    <n v="3"/>
    <s v="0% of the exposed length is cement/asphalt road while 10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9999999999999991"/>
    <x v="0"/>
    <n v="3"/>
    <n v="12"/>
    <s v="MODERATE RISK"/>
  </r>
  <r>
    <x v="1"/>
    <x v="21"/>
    <m/>
    <x v="1"/>
    <n v="5200000"/>
    <n v="4.3271899999999999"/>
    <n v="0.84077199999999996"/>
    <n v="4372014.3999999994"/>
    <n v="0.19429976497449847"/>
    <n v="3"/>
    <s v="19.43% of the road is exposed with a value of 4372014.4"/>
    <n v="0.84077199999999996"/>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9999999999999991"/>
    <x v="0"/>
    <n v="1"/>
    <n v="4"/>
    <s v="LOW RISK"/>
  </r>
  <r>
    <x v="1"/>
    <x v="21"/>
    <m/>
    <x v="2"/>
    <n v="2600000"/>
    <n v="54.372599999999998"/>
    <n v="0.84734500000000001"/>
    <n v="2203097"/>
    <n v="1.5584044169305864E-2"/>
    <n v="1"/>
    <s v="1.56% of the road is exposed with a value of 2203097"/>
    <n v="0.4707001475"/>
    <n v="0.55549999999999999"/>
    <n v="5"/>
    <n v="0.37664485250000002"/>
    <n v="0.44450000000000001"/>
    <n v="4"/>
    <n v="4.5"/>
    <s v="55.55% of the exposed length is cement/asphalt road while 44.45%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2499999999999996"/>
    <x v="0"/>
    <n v="3"/>
    <n v="12"/>
    <s v="MODERATE RISK"/>
  </r>
  <r>
    <x v="1"/>
    <x v="21"/>
    <m/>
    <x v="2"/>
    <n v="2600000"/>
    <n v="54.372599999999998"/>
    <n v="2.1560800000000001E-2"/>
    <n v="56058.080000000002"/>
    <n v="3.9653796213534029E-4"/>
    <n v="1"/>
    <s v="0.04% of the road is exposed with a value of 56058.08"/>
    <n v="1.1977024400000001E-2"/>
    <n v="0.55549999999999999"/>
    <n v="5"/>
    <n v="9.5837756000000003E-3"/>
    <n v="0.44450000000000001"/>
    <n v="4"/>
    <n v="4.5"/>
    <s v="55.55% of the exposed length is cement/asphalt road while 44.45%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2499999999999996"/>
    <x v="0"/>
    <n v="3"/>
    <n v="12"/>
    <s v="MODERATE RISK"/>
  </r>
  <r>
    <x v="1"/>
    <x v="22"/>
    <m/>
    <x v="2"/>
    <n v="2600000"/>
    <n v="15.263"/>
    <n v="7.4257799999999999E-2"/>
    <n v="193070.28"/>
    <n v="4.8652165367227933E-3"/>
    <n v="1"/>
    <s v="0.49% of the road is exposed with a value of 193070.28"/>
    <n v="3.5718001799999997E-3"/>
    <n v="4.8099999999999997E-2"/>
    <n v="1"/>
    <n v="7.0685999819999998E-2"/>
    <n v="0.95189999999999997"/>
    <n v="5"/>
    <n v="3"/>
    <s v="4.81% of the exposed length is cement/asphalt road while 95.19%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6"/>
    <x v="0"/>
    <n v="3"/>
    <n v="12"/>
    <s v="MODERATE RISK"/>
  </r>
  <r>
    <x v="0"/>
    <x v="23"/>
    <m/>
    <x v="1"/>
    <n v="5200000"/>
    <n v="2.4571800000000001"/>
    <n v="0.22675400000000001"/>
    <n v="1179120.8"/>
    <n v="9.2282209687527983E-2"/>
    <n v="2"/>
    <s v="9.23% of the road is exposed with a value of 1179120.8"/>
    <n v="0.22675400000000001"/>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75"/>
    <x v="0"/>
    <n v="1"/>
    <n v="4"/>
    <s v="LOW RISK"/>
  </r>
  <r>
    <x v="0"/>
    <x v="23"/>
    <m/>
    <x v="1"/>
    <n v="5200000"/>
    <n v="2.4571800000000001"/>
    <n v="2.1585299999999998"/>
    <n v="11224356"/>
    <n v="0.87845823260811162"/>
    <n v="5"/>
    <s v="87.85% of the road is exposed with a value of 11224356"/>
    <n v="2.1585299999999998"/>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
    <x v="1"/>
    <n v="1"/>
    <n v="4"/>
    <s v="LOW RISK"/>
  </r>
  <r>
    <x v="0"/>
    <x v="23"/>
    <m/>
    <x v="2"/>
    <n v="2600000"/>
    <n v="4.5675499999999998"/>
    <n v="3.1233200000000001"/>
    <n v="8120632"/>
    <n v="0.68380641700692935"/>
    <n v="5"/>
    <s v="68.38% of the road is exposed with a value of 8120632"/>
    <n v="0"/>
    <n v="0"/>
    <n v="1"/>
    <n v="3.1233200000000001"/>
    <n v="1"/>
    <n v="5"/>
    <n v="3"/>
    <s v="0% of the exposed length is cement/asphalt road while 10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
    <x v="1"/>
    <n v="2"/>
    <n v="8"/>
    <s v="MODERATE RISK"/>
  </r>
  <r>
    <x v="0"/>
    <x v="23"/>
    <m/>
    <x v="2"/>
    <n v="2600000"/>
    <n v="4.5675499999999998"/>
    <n v="0.55817499999999998"/>
    <n v="1451255"/>
    <n v="0.12220446410000985"/>
    <n v="2"/>
    <s v="12.22% of the road is exposed with a value of 1451255"/>
    <n v="0"/>
    <n v="0"/>
    <n v="1"/>
    <n v="0.55817499999999998"/>
    <n v="1"/>
    <n v="5"/>
    <n v="3"/>
    <s v="0% of the exposed length is cement/asphalt road while 10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75"/>
    <x v="0"/>
    <n v="2"/>
    <n v="8"/>
    <s v="MODERATE RISK"/>
  </r>
  <r>
    <x v="0"/>
    <x v="24"/>
    <m/>
    <x v="2"/>
    <n v="2600000"/>
    <n v="17.447299999999998"/>
    <n v="13.4664"/>
    <n v="35012640"/>
    <n v="0.77183289104904496"/>
    <n v="5"/>
    <s v="77.18% of the road is exposed with a value of 35012640"/>
    <n v="3.2386691999999999"/>
    <n v="0.24049999999999999"/>
    <n v="3"/>
    <n v="10.2277308"/>
    <n v="0.75949999999999995"/>
    <n v="5"/>
    <n v="4"/>
    <s v="24.05% of the exposed length is cement/asphalt road while 75.95% is rough road"/>
    <n v="4.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3499999999999999"/>
    <x v="1"/>
    <n v="2"/>
    <n v="8"/>
    <s v="MODERATE RISK"/>
  </r>
  <r>
    <x v="0"/>
    <x v="24"/>
    <m/>
    <x v="2"/>
    <n v="2600000"/>
    <n v="17.447299999999998"/>
    <n v="0.65513399999999999"/>
    <n v="1703348.4"/>
    <n v="3.7549305623219641E-2"/>
    <n v="1"/>
    <s v="3.75% of the road is exposed with a value of 1703348.4"/>
    <n v="0.15755972699999998"/>
    <n v="0.24049999999999999"/>
    <n v="3"/>
    <n v="0.49757427300000001"/>
    <n v="0.75950000000000006"/>
    <n v="5"/>
    <n v="4"/>
    <s v="24.05% of the exposed length is cement/asphalt road while 75.95%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75"/>
    <x v="0"/>
    <n v="2"/>
    <n v="8"/>
    <s v="MODERATE RISK"/>
  </r>
  <r>
    <x v="0"/>
    <x v="25"/>
    <m/>
    <x v="2"/>
    <n v="2600000"/>
    <n v="9.00014"/>
    <n v="7.9123200000000002"/>
    <n v="20572032"/>
    <n v="0.87913299126458033"/>
    <n v="5"/>
    <s v="87.91% of the road is exposed with a value of 20572032"/>
    <n v="0.18356582399999999"/>
    <n v="2.3199999999999998E-2"/>
    <n v="1"/>
    <n v="7.7287541760000007"/>
    <n v="0.97680000000000011"/>
    <n v="5"/>
    <n v="3"/>
    <s v="2.32% of the exposed length is cement/asphalt road while 97.68%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
    <x v="1"/>
    <n v="2"/>
    <n v="8"/>
    <s v="MODERATE RISK"/>
  </r>
  <r>
    <x v="0"/>
    <x v="25"/>
    <m/>
    <x v="2"/>
    <n v="2600000"/>
    <n v="9.00014"/>
    <n v="0.45399699999999998"/>
    <n v="1180392.2"/>
    <n v="5.044332643714431E-2"/>
    <n v="2"/>
    <s v="5.04% of the road is exposed with a value of 1180392.2"/>
    <n v="1.0532730399999999E-2"/>
    <n v="2.3199999999999998E-2"/>
    <n v="1"/>
    <n v="0.44346426959999996"/>
    <n v="0.9768"/>
    <n v="5"/>
    <n v="3"/>
    <s v="2.32% of the exposed length is cement/asphalt road while 97.68%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75"/>
    <x v="0"/>
    <n v="2"/>
    <n v="8"/>
    <s v="MODERATE RISK"/>
  </r>
  <r>
    <x v="0"/>
    <x v="26"/>
    <m/>
    <x v="2"/>
    <n v="2600000"/>
    <n v="14.2631"/>
    <n v="2.6870599999999998"/>
    <n v="6986355.9999999991"/>
    <n v="0.18839242520910601"/>
    <n v="3"/>
    <s v="18.84% of the road is exposed with a value of 6986356"/>
    <n v="0.14187676799999999"/>
    <n v="5.28E-2"/>
    <n v="2"/>
    <n v="2.5451832319999999"/>
    <n v="0.94720000000000004"/>
    <n v="5"/>
    <n v="3.5"/>
    <s v="5.28% of the exposed length is cement/asphalt road while 94.72%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97499999999999998"/>
    <x v="0"/>
    <n v="2"/>
    <n v="8"/>
    <s v="MODERATE RISK"/>
  </r>
  <r>
    <x v="0"/>
    <x v="26"/>
    <m/>
    <x v="2"/>
    <n v="2600000"/>
    <n v="14.2631"/>
    <n v="0.15263199999999999"/>
    <n v="396843.19999999995"/>
    <n v="1.0701179967889168E-2"/>
    <n v="1"/>
    <s v="1.07% of the road is exposed with a value of 396843.2"/>
    <n v="8.0589696000000002E-3"/>
    <n v="5.28E-2"/>
    <n v="2"/>
    <n v="0.1445730304"/>
    <n v="0.94720000000000004"/>
    <n v="5"/>
    <n v="3.5"/>
    <s v="5.28% of the exposed length is cement/asphalt road while 94.72% is rough road"/>
    <n v="2.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67499999999999993"/>
    <x v="0"/>
    <n v="2"/>
    <n v="8"/>
    <s v="MODERATE RISK"/>
  </r>
  <r>
    <x v="0"/>
    <x v="27"/>
    <m/>
    <x v="2"/>
    <n v="2600000"/>
    <n v="22.753499999999999"/>
    <n v="2.0108999999999999"/>
    <n v="5228340"/>
    <n v="8.8377612235480255E-2"/>
    <n v="2"/>
    <s v="8.84% of the road is exposed with a value of 5228340"/>
    <n v="2.9962409999999998E-2"/>
    <n v="1.49E-2"/>
    <n v="1"/>
    <n v="1.9809375899999999"/>
    <n v="0.98509999999999998"/>
    <n v="5"/>
    <n v="3"/>
    <s v="1.49% of the exposed length is cement/asphalt road while 98.51%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75"/>
    <x v="0"/>
    <n v="2"/>
    <n v="8"/>
    <s v="MODERATE RISK"/>
  </r>
  <r>
    <x v="0"/>
    <x v="27"/>
    <m/>
    <x v="2"/>
    <n v="2600000"/>
    <n v="22.753499999999999"/>
    <n v="12.9682"/>
    <n v="33717320"/>
    <n v="0.56994308567912633"/>
    <n v="5"/>
    <s v="56.99% of the road is exposed with a value of 33717320"/>
    <n v="0.19322618"/>
    <n v="1.49E-2"/>
    <n v="1"/>
    <n v="12.77497382"/>
    <n v="0.98509999999999998"/>
    <n v="5"/>
    <n v="3"/>
    <s v="1.49% of the exposed length is cement/asphalt road while 98.51%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
    <x v="1"/>
    <n v="2"/>
    <n v="8"/>
    <s v="MODERATE RISK"/>
  </r>
  <r>
    <x v="0"/>
    <x v="27"/>
    <m/>
    <x v="2"/>
    <n v="2600000"/>
    <n v="22.753499999999999"/>
    <n v="6.3611399999999998"/>
    <n v="16538964"/>
    <n v="0.27956753905992487"/>
    <n v="3"/>
    <s v="27.96% of the road is exposed with a value of 16538964"/>
    <n v="9.4780985999999998E-2"/>
    <n v="1.49E-2"/>
    <n v="1"/>
    <n v="6.2663590139999998"/>
    <n v="0.98509999999999998"/>
    <n v="5"/>
    <n v="3"/>
    <s v="1.49% of the exposed length is cement/asphalt road while 98.51%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9999999999999991"/>
    <x v="0"/>
    <n v="2"/>
    <n v="8"/>
    <s v="MODERATE RISK"/>
  </r>
  <r>
    <x v="0"/>
    <x v="28"/>
    <m/>
    <x v="1"/>
    <n v="5200000"/>
    <n v="6.4396800000000001"/>
    <n v="3.6131700000000002"/>
    <n v="18788484"/>
    <n v="0.5610791219439476"/>
    <n v="5"/>
    <s v="56.11% of the road is exposed with a value of 18788484"/>
    <n v="3.6131700000000002"/>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
    <x v="1"/>
    <n v="1"/>
    <n v="4"/>
    <s v="LOW RISK"/>
  </r>
  <r>
    <x v="0"/>
    <x v="28"/>
    <m/>
    <x v="1"/>
    <n v="5200000"/>
    <n v="6.4396800000000001"/>
    <n v="2.8265099999999999"/>
    <n v="14697852"/>
    <n v="0.43892087805605245"/>
    <n v="4"/>
    <s v="43.89% of the road is exposed with a value of 14697852"/>
    <n v="2.8265099999999999"/>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05"/>
    <x v="1"/>
    <n v="1"/>
    <n v="4"/>
    <s v="LOW RISK"/>
  </r>
  <r>
    <x v="0"/>
    <x v="28"/>
    <m/>
    <x v="3"/>
    <n v="2600000"/>
    <n v="1.55355"/>
    <n v="0.97594899999999996"/>
    <n v="2537467.4"/>
    <n v="0.62820572237777994"/>
    <n v="5"/>
    <s v="62.82% of the road is exposed with a value of 2537467.4"/>
    <n v="0"/>
    <n v="0"/>
    <n v="1"/>
    <n v="0.97594899999999996"/>
    <n v="1"/>
    <n v="5"/>
    <n v="3"/>
    <s v="0% of the exposed length is cement/asphalt road while 10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
    <x v="1"/>
    <n v="1"/>
    <n v="4"/>
    <s v="LOW RISK"/>
  </r>
  <r>
    <x v="0"/>
    <x v="28"/>
    <m/>
    <x v="3"/>
    <n v="2600000"/>
    <n v="1.55355"/>
    <n v="0.27984399999999998"/>
    <n v="727594.39999999991"/>
    <n v="0.1801319558430691"/>
    <n v="3"/>
    <s v="18.01% of the road is exposed with a value of 727594.4"/>
    <n v="0"/>
    <n v="0"/>
    <n v="1"/>
    <n v="0.27984399999999998"/>
    <n v="1"/>
    <n v="5"/>
    <n v="3"/>
    <s v="0% of the exposed length is cement/asphalt road while 10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9999999999999991"/>
    <x v="0"/>
    <n v="1"/>
    <n v="4"/>
    <s v="LOW RISK"/>
  </r>
  <r>
    <x v="0"/>
    <x v="28"/>
    <m/>
    <x v="2"/>
    <n v="2600000"/>
    <n v="34.252000000000002"/>
    <n v="1.93289"/>
    <n v="5025514"/>
    <n v="5.6431449258437461E-2"/>
    <n v="2"/>
    <s v="5.64% of the road is exposed with a value of 5025514"/>
    <n v="0"/>
    <n v="0"/>
    <n v="1"/>
    <n v="1.93289"/>
    <n v="1"/>
    <n v="5"/>
    <n v="3"/>
    <s v="0% of the exposed length is cement/asphalt road while 10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75"/>
    <x v="0"/>
    <n v="2"/>
    <n v="8"/>
    <s v="MODERATE RISK"/>
  </r>
  <r>
    <x v="0"/>
    <x v="28"/>
    <m/>
    <x v="2"/>
    <n v="2600000"/>
    <n v="34.252000000000002"/>
    <n v="12.9871"/>
    <n v="33766460"/>
    <n v="0.37916326053953053"/>
    <n v="4"/>
    <s v="37.92% of the road is exposed with a value of 33766460"/>
    <n v="0"/>
    <n v="0"/>
    <n v="1"/>
    <n v="12.9871"/>
    <n v="1"/>
    <n v="5"/>
    <n v="3"/>
    <s v="0% of the exposed length is cement/asphalt road while 10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05"/>
    <x v="1"/>
    <n v="2"/>
    <n v="8"/>
    <s v="MODERATE RISK"/>
  </r>
  <r>
    <x v="0"/>
    <x v="28"/>
    <m/>
    <x v="2"/>
    <n v="2600000"/>
    <n v="34.252000000000002"/>
    <n v="18.636900000000001"/>
    <n v="48455940"/>
    <n v="0.54411129277122505"/>
    <n v="5"/>
    <s v="54.41% of the road is exposed with a value of 48455940"/>
    <n v="0"/>
    <n v="0"/>
    <n v="1"/>
    <n v="18.636900000000001"/>
    <n v="1"/>
    <n v="5"/>
    <n v="3"/>
    <s v="0% of the exposed length is cement/asphalt road while 10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
    <x v="1"/>
    <n v="2"/>
    <n v="8"/>
    <s v="MODERATE RISK"/>
  </r>
  <r>
    <x v="0"/>
    <x v="29"/>
    <m/>
    <x v="1"/>
    <n v="5200000"/>
    <n v="5.8983100000000004"/>
    <n v="1.35937"/>
    <n v="7068724"/>
    <n v="0.23046771024242535"/>
    <n v="3"/>
    <s v="23.05% of the road is exposed with a value of 7068724"/>
    <n v="1.35937"/>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9999999999999991"/>
    <x v="0"/>
    <n v="1"/>
    <n v="4"/>
    <s v="LOW RISK"/>
  </r>
  <r>
    <x v="0"/>
    <x v="29"/>
    <m/>
    <x v="1"/>
    <n v="5200000"/>
    <n v="5.8983100000000004"/>
    <n v="1.96323"/>
    <n v="10208796"/>
    <n v="0.33284618814541789"/>
    <n v="4"/>
    <s v="33.28% of the road is exposed with a value of 10208796"/>
    <n v="1.96323"/>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05"/>
    <x v="1"/>
    <n v="1"/>
    <n v="4"/>
    <s v="LOW RISK"/>
  </r>
  <r>
    <x v="0"/>
    <x v="29"/>
    <m/>
    <x v="1"/>
    <n v="5200000"/>
    <n v="5.8983100000000004"/>
    <n v="2.0419900000000002"/>
    <n v="10618348.000000002"/>
    <n v="0.3461991655236839"/>
    <n v="4"/>
    <s v="34.62% of the road is exposed with a value of 10618348"/>
    <n v="2.0419900000000002"/>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05"/>
    <x v="1"/>
    <n v="1"/>
    <n v="4"/>
    <s v="LOW RISK"/>
  </r>
  <r>
    <x v="0"/>
    <x v="29"/>
    <m/>
    <x v="2"/>
    <n v="2600000"/>
    <n v="9.0131399999999999"/>
    <n v="3.66465"/>
    <n v="9528090"/>
    <n v="0.40658971235329749"/>
    <n v="4"/>
    <s v="40.66% of the road is exposed with a value of 9528090"/>
    <n v="0.86668972499999997"/>
    <n v="0.23649999999999999"/>
    <n v="3"/>
    <n v="2.7979602749999999"/>
    <n v="0.76349999999999996"/>
    <n v="5"/>
    <n v="4"/>
    <s v="23.65% of the exposed length is cement/asphalt road while 76.35%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
    <x v="1"/>
    <n v="2"/>
    <n v="8"/>
    <s v="MODERATE RISK"/>
  </r>
  <r>
    <x v="0"/>
    <x v="29"/>
    <m/>
    <x v="2"/>
    <n v="2600000"/>
    <n v="9.0131399999999999"/>
    <n v="3.1312199999999999"/>
    <n v="8141172"/>
    <n v="0.34740612039755292"/>
    <n v="4"/>
    <s v="34.74% of the road is exposed with a value of 8141172"/>
    <n v="0.74053352999999988"/>
    <n v="0.23649999999999999"/>
    <n v="3"/>
    <n v="2.3906864699999999"/>
    <n v="0.76349999999999996"/>
    <n v="5"/>
    <n v="4"/>
    <s v="23.65% of the exposed length is cement/asphalt road while 76.35%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
    <x v="1"/>
    <n v="2"/>
    <n v="8"/>
    <s v="MODERATE RISK"/>
  </r>
  <r>
    <x v="0"/>
    <x v="30"/>
    <m/>
    <x v="2"/>
    <n v="2600000"/>
    <n v="20.832799999999999"/>
    <n v="2.81887"/>
    <n v="7329062"/>
    <n v="0.13530922391613226"/>
    <n v="2"/>
    <s v="13.53% of the road is exposed with a value of 7329062"/>
    <n v="0"/>
    <n v="0"/>
    <n v="1"/>
    <n v="2.81887"/>
    <n v="1"/>
    <n v="5"/>
    <n v="3"/>
    <s v="0% of the exposed length is cement/asphalt road while 10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75"/>
    <x v="0"/>
    <n v="2"/>
    <n v="8"/>
    <s v="MODERATE RISK"/>
  </r>
  <r>
    <x v="0"/>
    <x v="30"/>
    <m/>
    <x v="2"/>
    <n v="2600000"/>
    <n v="20.832799999999999"/>
    <n v="0.62503699999999995"/>
    <n v="1625096.2"/>
    <n v="3.0002544065128065E-2"/>
    <n v="1"/>
    <s v="3% of the road is exposed with a value of 1625096.2"/>
    <n v="0"/>
    <n v="0"/>
    <n v="1"/>
    <n v="0.62503699999999995"/>
    <n v="1"/>
    <n v="5"/>
    <n v="3"/>
    <s v="0% of the exposed length is cement/asphalt road while 10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6"/>
    <x v="0"/>
    <n v="2"/>
    <n v="8"/>
    <s v="MODERATE RISK"/>
  </r>
  <r>
    <x v="1"/>
    <x v="31"/>
    <m/>
    <x v="2"/>
    <n v="2600000"/>
    <n v="18.036100000000001"/>
    <n v="7.7249999999999996"/>
    <n v="20085000"/>
    <n v="0.42830767183592899"/>
    <n v="4"/>
    <s v="42.83% of the road is exposed with a value of 20085000"/>
    <n v="0.62881500000000001"/>
    <n v="8.14E-2"/>
    <n v="2"/>
    <n v="7.0961849999999993"/>
    <n v="0.91859999999999997"/>
    <n v="5"/>
    <n v="3.5"/>
    <s v="8.14% of the exposed length is cement/asphalt road while 91.86%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125"/>
    <x v="1"/>
    <n v="3"/>
    <n v="12"/>
    <s v="MODERATE RISK"/>
  </r>
  <r>
    <x v="0"/>
    <x v="32"/>
    <m/>
    <x v="2"/>
    <n v="2600000"/>
    <n v="10.6271"/>
    <n v="5.0230300000000003"/>
    <n v="13059878"/>
    <n v="0.47266234438369831"/>
    <n v="4"/>
    <s v="47.27% of the road is exposed with a value of 13059878"/>
    <n v="0.151193203"/>
    <n v="3.0099999999999998E-2"/>
    <n v="1"/>
    <n v="4.8718367970000003"/>
    <n v="0.96989999999999998"/>
    <n v="5"/>
    <n v="3"/>
    <s v="3.01% of the exposed length is cement/asphalt road while 96.99%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05"/>
    <x v="1"/>
    <n v="2"/>
    <n v="8"/>
    <s v="MODERATE RISK"/>
  </r>
  <r>
    <x v="0"/>
    <x v="32"/>
    <m/>
    <x v="2"/>
    <n v="2600000"/>
    <n v="10.6271"/>
    <n v="0.90562900000000002"/>
    <n v="2354635.4"/>
    <n v="8.5218827337655609E-2"/>
    <n v="2"/>
    <s v="8.52% of the road is exposed with a value of 2354635.4"/>
    <n v="2.7259432899999998E-2"/>
    <n v="3.0099999999999998E-2"/>
    <n v="1"/>
    <n v="0.87836956710000003"/>
    <n v="0.96989999999999998"/>
    <n v="5"/>
    <n v="3"/>
    <s v="3.01% of the exposed length is cement/asphalt road while 96.99%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75"/>
    <x v="0"/>
    <n v="2"/>
    <n v="8"/>
    <s v="MODERATE RISK"/>
  </r>
  <r>
    <x v="0"/>
    <x v="33"/>
    <m/>
    <x v="1"/>
    <n v="5200000"/>
    <n v="3.9207900000000002"/>
    <n v="2.3382900000000002"/>
    <n v="12159108.000000002"/>
    <n v="0.59638236171791914"/>
    <n v="5"/>
    <s v="59.64% of the road is exposed with a value of 12159108"/>
    <n v="2.3382900000000002"/>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
    <x v="1"/>
    <n v="1"/>
    <n v="4"/>
    <s v="LOW RISK"/>
  </r>
  <r>
    <x v="0"/>
    <x v="33"/>
    <m/>
    <x v="1"/>
    <n v="5200000"/>
    <n v="3.9207900000000002"/>
    <n v="1.3658699999999999"/>
    <n v="7102524"/>
    <n v="0.34836601807288831"/>
    <n v="4"/>
    <s v="34.84% of the road is exposed with a value of 7102524"/>
    <n v="1.3658699999999999"/>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05"/>
    <x v="1"/>
    <n v="1"/>
    <n v="4"/>
    <s v="LOW RISK"/>
  </r>
  <r>
    <x v="0"/>
    <x v="33"/>
    <m/>
    <x v="2"/>
    <n v="2600000"/>
    <n v="3.7021000000000002"/>
    <n v="2.1083099999999999"/>
    <n v="5481606"/>
    <n v="0.5694902892952648"/>
    <n v="5"/>
    <s v="56.95% of the road is exposed with a value of 5481606"/>
    <n v="5.2075257E-2"/>
    <n v="2.47E-2"/>
    <n v="1"/>
    <n v="2.0562347430000001"/>
    <n v="0.97530000000000006"/>
    <n v="5"/>
    <n v="3"/>
    <s v="2.47% of the exposed length is cement/asphalt road while 97.53%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
    <x v="1"/>
    <n v="2"/>
    <n v="8"/>
    <s v="MODERATE RISK"/>
  </r>
  <r>
    <x v="0"/>
    <x v="33"/>
    <m/>
    <x v="2"/>
    <n v="2600000"/>
    <n v="3.7021000000000002"/>
    <n v="0.94601100000000005"/>
    <n v="2459628.6"/>
    <n v="0.25553361605575214"/>
    <n v="3"/>
    <s v="25.55% of the road is exposed with a value of 2459628.6"/>
    <n v="2.3366471700000002E-2"/>
    <n v="2.47E-2"/>
    <n v="1"/>
    <n v="0.92264452829999999"/>
    <n v="0.97529999999999994"/>
    <n v="5"/>
    <n v="3"/>
    <s v="2.47% of the exposed length is cement/asphalt road while 97.53%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9999999999999991"/>
    <x v="0"/>
    <n v="2"/>
    <n v="8"/>
    <s v="MODERATE RISK"/>
  </r>
  <r>
    <x v="1"/>
    <x v="34"/>
    <m/>
    <x v="2"/>
    <n v="2600000"/>
    <n v="9.0071399999999997"/>
    <n v="6.8285399999999996E-2"/>
    <n v="177542.03999999998"/>
    <n v="7.5812522065827771E-3"/>
    <n v="1"/>
    <s v="0.76% of the road is exposed with a value of 177542.04"/>
    <n v="8.3171617200000006E-3"/>
    <n v="0.12180000000000001"/>
    <n v="2"/>
    <n v="5.9968238279999996E-2"/>
    <n v="0.87819999999999998"/>
    <n v="5"/>
    <n v="3.5"/>
    <s v="12.18% of the exposed length is cement/asphalt road while 87.82% is rough road"/>
    <n v="2.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67499999999999993"/>
    <x v="0"/>
    <n v="3"/>
    <n v="12"/>
    <s v="MODERATE RISK"/>
  </r>
  <r>
    <x v="1"/>
    <x v="34"/>
    <m/>
    <x v="2"/>
    <n v="2600000"/>
    <n v="9.0071399999999997"/>
    <n v="0.517953"/>
    <n v="1346677.8"/>
    <n v="5.7504712927743992E-2"/>
    <n v="2"/>
    <s v="5.75% of the road is exposed with a value of 1346677.8"/>
    <n v="6.30866754E-2"/>
    <n v="0.12180000000000001"/>
    <n v="2"/>
    <n v="0.45486632459999998"/>
    <n v="0.87819999999999998"/>
    <n v="5"/>
    <n v="3.5"/>
    <s v="12.18% of the exposed length is cement/asphalt road while 87.82%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2499999999999996"/>
    <x v="0"/>
    <n v="3"/>
    <n v="12"/>
    <s v="MODERATE RISK"/>
  </r>
  <r>
    <x v="1"/>
    <x v="34"/>
    <m/>
    <x v="2"/>
    <n v="2600000"/>
    <n v="9.0071399999999997"/>
    <n v="0.91960399999999998"/>
    <n v="2390970.4"/>
    <n v="0.10209722509031724"/>
    <n v="2"/>
    <s v="10.21% of the road is exposed with a value of 2390970.4"/>
    <n v="0.1120077672"/>
    <n v="0.12180000000000001"/>
    <n v="2"/>
    <n v="0.80759623279999992"/>
    <n v="0.87819999999999998"/>
    <n v="5"/>
    <n v="3.5"/>
    <s v="12.18% of the exposed length is cement/asphalt road while 87.82%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2499999999999996"/>
    <x v="0"/>
    <n v="3"/>
    <n v="12"/>
    <s v="MODERATE RISK"/>
  </r>
  <r>
    <x v="0"/>
    <x v="35"/>
    <m/>
    <x v="2"/>
    <n v="2600000"/>
    <n v="13.2149"/>
    <n v="9.1925699999999999"/>
    <n v="23900682"/>
    <n v="0.69562160894142222"/>
    <n v="5"/>
    <s v="69.56% of the road is exposed with a value of 23900682"/>
    <n v="0"/>
    <n v="0"/>
    <n v="1"/>
    <n v="9.1925699999999999"/>
    <n v="1"/>
    <n v="5"/>
    <n v="3"/>
    <s v="0% of the exposed length is cement/asphalt road while 10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
    <x v="1"/>
    <n v="2"/>
    <n v="8"/>
    <s v="MODERATE RISK"/>
  </r>
  <r>
    <x v="0"/>
    <x v="35"/>
    <m/>
    <x v="2"/>
    <n v="2600000"/>
    <n v="13.2149"/>
    <n v="3.59721"/>
    <n v="9352746"/>
    <n v="0.27220864327388022"/>
    <n v="3"/>
    <s v="27.22% of the road is exposed with a value of 9352746"/>
    <n v="0"/>
    <n v="0"/>
    <n v="1"/>
    <n v="3.59721"/>
    <n v="1"/>
    <n v="5"/>
    <n v="3"/>
    <s v="0% of the exposed length is cement/asphalt road while 10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9999999999999991"/>
    <x v="0"/>
    <n v="2"/>
    <n v="8"/>
    <s v="MODERATE RISK"/>
  </r>
  <r>
    <x v="1"/>
    <x v="36"/>
    <m/>
    <x v="1"/>
    <n v="5200000"/>
    <n v="2.5508999999999999"/>
    <n v="0.1094"/>
    <n v="568880"/>
    <n v="4.2886824258104986E-2"/>
    <n v="1"/>
    <s v="4.29% of the road is exposed with a value of 568880"/>
    <n v="0.1094"/>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6"/>
    <x v="0"/>
    <n v="1"/>
    <n v="4"/>
    <s v="LOW RISK"/>
  </r>
  <r>
    <x v="1"/>
    <x v="36"/>
    <m/>
    <x v="2"/>
    <n v="2600000"/>
    <n v="12.9406"/>
    <n v="0.79094299999999995"/>
    <n v="2056451.7999999998"/>
    <n v="6.1121045392022004E-2"/>
    <n v="2"/>
    <s v="6.11% of the road is exposed with a value of 2056451.8"/>
    <n v="0.23728289999999996"/>
    <n v="0.3"/>
    <n v="3"/>
    <n v="0.55366009999999999"/>
    <n v="0.70000000000000007"/>
    <n v="5"/>
    <n v="4"/>
    <s v="30% of the exposed length is cement/asphalt road while 7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9999999999999991"/>
    <x v="0"/>
    <n v="3"/>
    <n v="12"/>
    <s v="MODERATE RISK"/>
  </r>
  <r>
    <x v="1"/>
    <x v="37"/>
    <m/>
    <x v="2"/>
    <n v="2600000"/>
    <n v="16.7117"/>
    <n v="0.845306"/>
    <n v="2197795.6"/>
    <n v="5.0581688278272106E-2"/>
    <n v="2"/>
    <s v="5.06% of the road is exposed with a value of 2197795.6"/>
    <n v="1.3355834800000001E-2"/>
    <n v="1.5800000000000002E-2"/>
    <n v="1"/>
    <n v="0.83195016519999998"/>
    <n v="0.98419999999999996"/>
    <n v="5"/>
    <n v="3"/>
    <s v="1.58% of the exposed length is cement/asphalt road while 98.42%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75"/>
    <x v="0"/>
    <n v="3"/>
    <n v="12"/>
    <s v="MODERATE RISK"/>
  </r>
  <r>
    <x v="1"/>
    <x v="38"/>
    <m/>
    <x v="1"/>
    <n v="5200000"/>
    <n v="5.0285500000000001"/>
    <n v="0.76116300000000003"/>
    <n v="3958047.6"/>
    <n v="0.15136828708076883"/>
    <n v="3"/>
    <s v="15.14% of the road is exposed with a value of 3958047.6"/>
    <n v="0.76116300000000003"/>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9999999999999991"/>
    <x v="0"/>
    <n v="1"/>
    <n v="4"/>
    <s v="LOW RISK"/>
  </r>
  <r>
    <x v="1"/>
    <x v="38"/>
    <m/>
    <x v="2"/>
    <n v="2600000"/>
    <n v="9.4561499999999992"/>
    <n v="1.6832800000000001"/>
    <n v="4376528"/>
    <n v="0.17800902058448737"/>
    <n v="3"/>
    <s v="17.8% of the road is exposed with a value of 4376528"/>
    <n v="9.4768664000000016E-2"/>
    <n v="5.6300000000000003E-2"/>
    <n v="2"/>
    <n v="1.5885113360000001"/>
    <n v="0.94369999999999998"/>
    <n v="5"/>
    <n v="3.5"/>
    <s v="5.63% of the exposed length is cement/asphalt road while 94.37%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97499999999999998"/>
    <x v="0"/>
    <n v="3"/>
    <n v="12"/>
    <s v="MODERATE RISK"/>
  </r>
  <r>
    <x v="1"/>
    <x v="38"/>
    <m/>
    <x v="2"/>
    <n v="2600000"/>
    <n v="9.4561499999999992"/>
    <n v="0.131878"/>
    <n v="342882.8"/>
    <n v="1.3946267772825094E-2"/>
    <n v="1"/>
    <s v="1.39% of the road is exposed with a value of 342882.8"/>
    <n v="7.4247314000000005E-3"/>
    <n v="5.6300000000000003E-2"/>
    <n v="2"/>
    <n v="0.1244532686"/>
    <n v="0.94369999999999998"/>
    <n v="5"/>
    <n v="3.5"/>
    <s v="5.63% of the exposed length is cement/asphalt road while 94.37% is rough road"/>
    <n v="2.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67499999999999993"/>
    <x v="0"/>
    <n v="3"/>
    <n v="12"/>
    <s v="MODERATE RISK"/>
  </r>
  <r>
    <x v="0"/>
    <x v="39"/>
    <m/>
    <x v="1"/>
    <n v="5200000"/>
    <n v="2.2421099999999998"/>
    <n v="0.629"/>
    <n v="3270800"/>
    <n v="0.28053931341459609"/>
    <n v="3"/>
    <s v="28.05% of the road is exposed with a value of 3270800"/>
    <n v="0.629"/>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9999999999999991"/>
    <x v="0"/>
    <n v="1"/>
    <n v="4"/>
    <s v="LOW RISK"/>
  </r>
  <r>
    <x v="0"/>
    <x v="39"/>
    <m/>
    <x v="2"/>
    <n v="2600000"/>
    <n v="3.81514"/>
    <n v="0.354825"/>
    <n v="922545"/>
    <n v="9.3004450688572368E-2"/>
    <n v="2"/>
    <s v="9.3% of the road is exposed with a value of 922545"/>
    <n v="0.12557256750000001"/>
    <n v="0.35389999999999999"/>
    <n v="4"/>
    <n v="0.22925243249999999"/>
    <n v="0.64610000000000001"/>
    <n v="5"/>
    <n v="4.5"/>
    <s v="35.39% of the exposed length is cement/asphalt road while 64.61%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97499999999999998"/>
    <x v="0"/>
    <n v="2"/>
    <n v="8"/>
    <s v="MODERATE RISK"/>
  </r>
  <r>
    <x v="0"/>
    <x v="39"/>
    <m/>
    <x v="2"/>
    <n v="2600000"/>
    <n v="3.81514"/>
    <n v="0.76859599999999995"/>
    <n v="1998349.5999999999"/>
    <n v="0.20145944840818422"/>
    <n v="3"/>
    <s v="20.15% of the road is exposed with a value of 1998349.6"/>
    <n v="0.27200612439999999"/>
    <n v="0.35389999999999999"/>
    <n v="4"/>
    <n v="0.49658987559999995"/>
    <n v="0.64610000000000001"/>
    <n v="5"/>
    <n v="4.5"/>
    <s v="35.39% of the exposed length is cement/asphalt road while 64.61%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125"/>
    <x v="1"/>
    <n v="2"/>
    <n v="8"/>
    <s v="MODERATE RISK"/>
  </r>
  <r>
    <x v="0"/>
    <x v="39"/>
    <m/>
    <x v="2"/>
    <n v="2600000"/>
    <n v="3.81514"/>
    <n v="0.77523500000000001"/>
    <n v="2015611"/>
    <n v="0.20319962045953752"/>
    <n v="3"/>
    <s v="20.32% of the road is exposed with a value of 2015611"/>
    <n v="0.27435566649999998"/>
    <n v="0.35389999999999999"/>
    <n v="4"/>
    <n v="0.50087933350000002"/>
    <n v="0.64610000000000001"/>
    <n v="5"/>
    <n v="4.5"/>
    <s v="35.39% of the exposed length is cement/asphalt road while 64.61%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125"/>
    <x v="1"/>
    <n v="2"/>
    <n v="8"/>
    <s v="MODERATE RISK"/>
  </r>
  <r>
    <x v="0"/>
    <x v="40"/>
    <m/>
    <x v="1"/>
    <n v="5200000"/>
    <n v="6.9679900000000004"/>
    <n v="0.27574399999999999"/>
    <n v="1433868.8"/>
    <n v="3.9572961499657715E-2"/>
    <n v="1"/>
    <s v="3.96% of the road is exposed with a value of 1433868.8"/>
    <n v="0.27574399999999999"/>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6"/>
    <x v="0"/>
    <n v="1"/>
    <n v="4"/>
    <s v="LOW RISK"/>
  </r>
  <r>
    <x v="0"/>
    <x v="40"/>
    <m/>
    <x v="1"/>
    <n v="5200000"/>
    <n v="6.9679900000000004"/>
    <n v="3.0173000000000001"/>
    <n v="15689960"/>
    <n v="0.43302300950489309"/>
    <n v="4"/>
    <s v="43.3% of the road is exposed with a value of 15689960"/>
    <n v="3.0173000000000001"/>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05"/>
    <x v="1"/>
    <n v="1"/>
    <n v="4"/>
    <s v="LOW RISK"/>
  </r>
  <r>
    <x v="0"/>
    <x v="40"/>
    <m/>
    <x v="1"/>
    <n v="5200000"/>
    <n v="6.9679900000000004"/>
    <n v="1.3297699999999999"/>
    <n v="6914803.9999999991"/>
    <n v="0.19083982611915343"/>
    <n v="3"/>
    <s v="19.08% of the road is exposed with a value of 6914804"/>
    <n v="1.3297699999999999"/>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89999999999999991"/>
    <x v="0"/>
    <n v="1"/>
    <n v="4"/>
    <s v="LOW RISK"/>
  </r>
  <r>
    <x v="0"/>
    <x v="40"/>
    <m/>
    <x v="2"/>
    <n v="2600000"/>
    <n v="61.204300000000003"/>
    <n v="2.6386500000000002"/>
    <n v="6860490"/>
    <n v="4.3112166955589719E-2"/>
    <n v="1"/>
    <s v="4.31% of the road is exposed with a value of 6860490"/>
    <n v="0.14090391000000002"/>
    <n v="5.3400000000000003E-2"/>
    <n v="2"/>
    <n v="2.4977460900000001"/>
    <n v="0.9466"/>
    <n v="5"/>
    <n v="3.5"/>
    <s v="5.34% of the exposed length is cement/asphalt road while 94.66% is rough road"/>
    <n v="2.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67499999999999993"/>
    <x v="0"/>
    <n v="2"/>
    <n v="8"/>
    <s v="MODERATE RISK"/>
  </r>
  <r>
    <x v="0"/>
    <x v="40"/>
    <m/>
    <x v="2"/>
    <n v="2600000"/>
    <n v="61.204300000000003"/>
    <n v="38.712299999999999"/>
    <n v="100651980"/>
    <n v="0.63250948054303369"/>
    <n v="5"/>
    <s v="63.25% of the road is exposed with a value of 100651980"/>
    <n v="2.0672368200000002"/>
    <n v="5.3400000000000003E-2"/>
    <n v="2"/>
    <n v="36.645063180000001"/>
    <n v="0.9466"/>
    <n v="5"/>
    <n v="3.5"/>
    <s v="5.34% of the exposed length is cement/asphalt road while 94.66%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1.2749999999999999"/>
    <x v="1"/>
    <n v="2"/>
    <n v="8"/>
    <s v="MODERATE RISK"/>
  </r>
  <r>
    <x v="0"/>
    <x v="40"/>
    <m/>
    <x v="2"/>
    <n v="2600000"/>
    <n v="61.204300000000003"/>
    <n v="13.7552"/>
    <n v="35763520"/>
    <n v="0.22474237921191811"/>
    <n v="3"/>
    <s v="22.47% of the road is exposed with a value of 35763520"/>
    <n v="0.73452768000000002"/>
    <n v="5.3400000000000003E-2"/>
    <n v="2"/>
    <n v="13.020672320000001"/>
    <n v="0.9466"/>
    <n v="5"/>
    <n v="3.5"/>
    <s v="5.34% of the exposed length is cement/asphalt road while 94.66%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City heavy equipments ready_x000a_-Retaining structures"/>
    <n v="4"/>
    <n v="3.3333333333333335"/>
    <m/>
    <n v="0.97499999999999998"/>
    <x v="0"/>
    <n v="2"/>
    <n v="8"/>
    <s v="MODERATE RISK"/>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852F3E5-CB3A-431E-92E9-A0C0F2073D6B}" name="PivotTable2" cacheId="2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E112" firstHeaderRow="0" firstDataRow="1" firstDataCol="1"/>
  <pivotFields count="40">
    <pivotField axis="axisRow" showAll="0">
      <items count="3">
        <item x="1"/>
        <item x="0"/>
        <item t="default"/>
      </items>
    </pivotField>
    <pivotField axis="axisRow" showAll="0" defaultSubtota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s>
    </pivotField>
    <pivotField showAll="0"/>
    <pivotField axis="axisRow" showAll="0">
      <items count="6">
        <item x="2"/>
        <item x="0"/>
        <item x="1"/>
        <item x="4"/>
        <item x="3"/>
        <item t="default"/>
      </items>
    </pivotField>
    <pivotField numFmtId="43" showAll="0"/>
    <pivotField dataField="1" numFmtId="164" showAll="0"/>
    <pivotField dataField="1" numFmtId="164" showAll="0"/>
    <pivotField numFmtId="43" showAll="0"/>
    <pivotField numFmtId="10" showAll="0"/>
    <pivotField showAll="0"/>
    <pivotField showAll="0"/>
    <pivotField dataField="1" numFmtId="164" showAll="0"/>
    <pivotField showAll="0"/>
    <pivotField showAll="0"/>
    <pivotField dataField="1" numFmtId="164" showAll="0"/>
    <pivotField numFmtId="9" showAll="0"/>
    <pivotField showAll="0"/>
    <pivotField numFmtId="2" showAll="0"/>
    <pivotField showAll="0"/>
    <pivotField numFmtId="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2" showAll="0"/>
    <pivotField showAll="0"/>
    <pivotField numFmtId="2" showAll="0"/>
    <pivotField showAll="0"/>
    <pivotField showAll="0"/>
    <pivotField showAll="0"/>
    <pivotField showAll="0"/>
  </pivotFields>
  <rowFields count="3">
    <field x="0"/>
    <field x="1"/>
    <field x="3"/>
  </rowFields>
  <rowItems count="109">
    <i>
      <x/>
    </i>
    <i r="1">
      <x v="2"/>
    </i>
    <i r="2">
      <x/>
    </i>
    <i r="1">
      <x v="4"/>
    </i>
    <i r="2">
      <x/>
    </i>
    <i r="2">
      <x v="1"/>
    </i>
    <i r="2">
      <x v="2"/>
    </i>
    <i r="1">
      <x v="5"/>
    </i>
    <i r="2">
      <x/>
    </i>
    <i r="1">
      <x v="6"/>
    </i>
    <i r="2">
      <x/>
    </i>
    <i r="1">
      <x v="10"/>
    </i>
    <i r="2">
      <x/>
    </i>
    <i r="2">
      <x v="2"/>
    </i>
    <i r="1">
      <x v="12"/>
    </i>
    <i r="2">
      <x/>
    </i>
    <i r="1">
      <x v="20"/>
    </i>
    <i r="2">
      <x/>
    </i>
    <i r="1">
      <x v="21"/>
    </i>
    <i r="2">
      <x/>
    </i>
    <i r="2">
      <x v="2"/>
    </i>
    <i r="1">
      <x v="22"/>
    </i>
    <i r="2">
      <x/>
    </i>
    <i r="1">
      <x v="31"/>
    </i>
    <i r="2">
      <x/>
    </i>
    <i r="1">
      <x v="34"/>
    </i>
    <i r="2">
      <x/>
    </i>
    <i r="1">
      <x v="36"/>
    </i>
    <i r="2">
      <x/>
    </i>
    <i r="2">
      <x v="2"/>
    </i>
    <i r="1">
      <x v="37"/>
    </i>
    <i r="2">
      <x/>
    </i>
    <i r="1">
      <x v="38"/>
    </i>
    <i r="2">
      <x/>
    </i>
    <i r="2">
      <x v="2"/>
    </i>
    <i>
      <x v="1"/>
    </i>
    <i r="1">
      <x/>
    </i>
    <i r="2">
      <x/>
    </i>
    <i r="2">
      <x v="1"/>
    </i>
    <i r="2">
      <x v="2"/>
    </i>
    <i r="1">
      <x v="1"/>
    </i>
    <i r="2">
      <x/>
    </i>
    <i r="2">
      <x v="2"/>
    </i>
    <i r="1">
      <x v="3"/>
    </i>
    <i r="2">
      <x/>
    </i>
    <i r="1">
      <x v="7"/>
    </i>
    <i r="2">
      <x/>
    </i>
    <i r="1">
      <x v="8"/>
    </i>
    <i r="2">
      <x/>
    </i>
    <i r="1">
      <x v="9"/>
    </i>
    <i r="2">
      <x/>
    </i>
    <i r="2">
      <x v="2"/>
    </i>
    <i r="1">
      <x v="11"/>
    </i>
    <i r="2">
      <x/>
    </i>
    <i r="1">
      <x v="13"/>
    </i>
    <i r="2">
      <x/>
    </i>
    <i r="1">
      <x v="14"/>
    </i>
    <i r="2">
      <x/>
    </i>
    <i r="2">
      <x v="2"/>
    </i>
    <i r="2">
      <x v="4"/>
    </i>
    <i r="1">
      <x v="15"/>
    </i>
    <i r="2">
      <x/>
    </i>
    <i r="2">
      <x v="2"/>
    </i>
    <i r="1">
      <x v="16"/>
    </i>
    <i r="2">
      <x/>
    </i>
    <i r="1">
      <x v="17"/>
    </i>
    <i r="2">
      <x/>
    </i>
    <i r="2">
      <x v="2"/>
    </i>
    <i r="1">
      <x v="18"/>
    </i>
    <i r="2">
      <x/>
    </i>
    <i r="2">
      <x v="3"/>
    </i>
    <i r="2">
      <x v="4"/>
    </i>
    <i r="1">
      <x v="19"/>
    </i>
    <i r="2">
      <x/>
    </i>
    <i r="2">
      <x v="4"/>
    </i>
    <i r="1">
      <x v="23"/>
    </i>
    <i r="2">
      <x/>
    </i>
    <i r="2">
      <x v="2"/>
    </i>
    <i r="1">
      <x v="24"/>
    </i>
    <i r="2">
      <x/>
    </i>
    <i r="1">
      <x v="25"/>
    </i>
    <i r="2">
      <x/>
    </i>
    <i r="1">
      <x v="26"/>
    </i>
    <i r="2">
      <x/>
    </i>
    <i r="1">
      <x v="27"/>
    </i>
    <i r="2">
      <x/>
    </i>
    <i r="1">
      <x v="28"/>
    </i>
    <i r="2">
      <x/>
    </i>
    <i r="2">
      <x v="2"/>
    </i>
    <i r="2">
      <x v="4"/>
    </i>
    <i r="1">
      <x v="29"/>
    </i>
    <i r="2">
      <x/>
    </i>
    <i r="2">
      <x v="2"/>
    </i>
    <i r="1">
      <x v="30"/>
    </i>
    <i r="2">
      <x/>
    </i>
    <i r="1">
      <x v="32"/>
    </i>
    <i r="2">
      <x/>
    </i>
    <i r="1">
      <x v="33"/>
    </i>
    <i r="2">
      <x/>
    </i>
    <i r="2">
      <x v="2"/>
    </i>
    <i r="1">
      <x v="35"/>
    </i>
    <i r="2">
      <x/>
    </i>
    <i r="1">
      <x v="39"/>
    </i>
    <i r="2">
      <x/>
    </i>
    <i r="2">
      <x v="2"/>
    </i>
    <i r="1">
      <x v="40"/>
    </i>
    <i r="2">
      <x/>
    </i>
    <i r="2">
      <x v="2"/>
    </i>
    <i t="grand">
      <x/>
    </i>
  </rowItems>
  <colFields count="1">
    <field x="-2"/>
  </colFields>
  <colItems count="4">
    <i>
      <x/>
    </i>
    <i i="1">
      <x v="1"/>
    </i>
    <i i="2">
      <x v="2"/>
    </i>
    <i i="3">
      <x v="3"/>
    </i>
  </colItems>
  <dataFields count="4">
    <dataField name="Max of Road Length" fld="5" subtotal="max" baseField="3" baseItem="0"/>
    <dataField name="Max of Exposed Length (Linear Kilometer)" fld="6" subtotal="max" baseField="1" baseItem="2"/>
    <dataField name="Max of Exposed Cemented/Asphalt Road" fld="11" subtotal="max" baseField="1" baseItem="5"/>
    <dataField name="Max of Exposed Rough Roads" fld="14" subtotal="max" baseField="1" baseItem="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7E69F58-2C0D-4B50-9F65-6BD9EDE4BE09}" name="PivotTable2" cacheId="2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I112" firstHeaderRow="0" firstDataRow="1" firstDataCol="1"/>
  <pivotFields count="40">
    <pivotField axis="axisRow" showAll="0">
      <items count="3">
        <item x="1"/>
        <item x="0"/>
        <item t="default"/>
      </items>
    </pivotField>
    <pivotField axis="axisRow" showAll="0" defaultSubtota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s>
    </pivotField>
    <pivotField showAll="0"/>
    <pivotField axis="axisRow" showAll="0">
      <items count="6">
        <item x="2"/>
        <item x="0"/>
        <item x="1"/>
        <item x="4"/>
        <item x="3"/>
        <item t="default"/>
      </items>
    </pivotField>
    <pivotField numFmtId="43" showAll="0"/>
    <pivotField dataField="1" numFmtId="164" showAll="0"/>
    <pivotField dataField="1" numFmtId="164" showAll="0"/>
    <pivotField numFmtId="43" showAll="0"/>
    <pivotField numFmtId="10" showAll="0"/>
    <pivotField showAll="0"/>
    <pivotField showAll="0"/>
    <pivotField dataField="1" numFmtId="164" showAll="0"/>
    <pivotField showAll="0"/>
    <pivotField showAll="0"/>
    <pivotField dataField="1" numFmtId="164" showAll="0"/>
    <pivotField numFmtId="9" showAll="0"/>
    <pivotField showAll="0"/>
    <pivotField numFmtId="2" showAll="0"/>
    <pivotField showAll="0"/>
    <pivotField dataField="1" numFmtId="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2" showAll="0"/>
    <pivotField showAll="0"/>
    <pivotField numFmtId="2" showAll="0"/>
    <pivotField dataField="1" showAll="0">
      <items count="3">
        <item x="0"/>
        <item x="1"/>
        <item t="default"/>
      </items>
    </pivotField>
    <pivotField showAll="0"/>
    <pivotField dataField="1" showAll="0"/>
    <pivotField showAll="0"/>
  </pivotFields>
  <rowFields count="3">
    <field x="0"/>
    <field x="1"/>
    <field x="3"/>
  </rowFields>
  <rowItems count="109">
    <i>
      <x/>
    </i>
    <i r="1">
      <x v="2"/>
    </i>
    <i r="2">
      <x/>
    </i>
    <i r="1">
      <x v="4"/>
    </i>
    <i r="2">
      <x/>
    </i>
    <i r="2">
      <x v="1"/>
    </i>
    <i r="2">
      <x v="2"/>
    </i>
    <i r="1">
      <x v="5"/>
    </i>
    <i r="2">
      <x/>
    </i>
    <i r="1">
      <x v="6"/>
    </i>
    <i r="2">
      <x/>
    </i>
    <i r="1">
      <x v="10"/>
    </i>
    <i r="2">
      <x/>
    </i>
    <i r="2">
      <x v="2"/>
    </i>
    <i r="1">
      <x v="12"/>
    </i>
    <i r="2">
      <x/>
    </i>
    <i r="1">
      <x v="20"/>
    </i>
    <i r="2">
      <x/>
    </i>
    <i r="1">
      <x v="21"/>
    </i>
    <i r="2">
      <x/>
    </i>
    <i r="2">
      <x v="2"/>
    </i>
    <i r="1">
      <x v="22"/>
    </i>
    <i r="2">
      <x/>
    </i>
    <i r="1">
      <x v="31"/>
    </i>
    <i r="2">
      <x/>
    </i>
    <i r="1">
      <x v="34"/>
    </i>
    <i r="2">
      <x/>
    </i>
    <i r="1">
      <x v="36"/>
    </i>
    <i r="2">
      <x/>
    </i>
    <i r="2">
      <x v="2"/>
    </i>
    <i r="1">
      <x v="37"/>
    </i>
    <i r="2">
      <x/>
    </i>
    <i r="1">
      <x v="38"/>
    </i>
    <i r="2">
      <x/>
    </i>
    <i r="2">
      <x v="2"/>
    </i>
    <i>
      <x v="1"/>
    </i>
    <i r="1">
      <x/>
    </i>
    <i r="2">
      <x/>
    </i>
    <i r="2">
      <x v="1"/>
    </i>
    <i r="2">
      <x v="2"/>
    </i>
    <i r="1">
      <x v="1"/>
    </i>
    <i r="2">
      <x/>
    </i>
    <i r="2">
      <x v="2"/>
    </i>
    <i r="1">
      <x v="3"/>
    </i>
    <i r="2">
      <x/>
    </i>
    <i r="1">
      <x v="7"/>
    </i>
    <i r="2">
      <x/>
    </i>
    <i r="1">
      <x v="8"/>
    </i>
    <i r="2">
      <x/>
    </i>
    <i r="1">
      <x v="9"/>
    </i>
    <i r="2">
      <x/>
    </i>
    <i r="2">
      <x v="2"/>
    </i>
    <i r="1">
      <x v="11"/>
    </i>
    <i r="2">
      <x/>
    </i>
    <i r="1">
      <x v="13"/>
    </i>
    <i r="2">
      <x/>
    </i>
    <i r="1">
      <x v="14"/>
    </i>
    <i r="2">
      <x/>
    </i>
    <i r="2">
      <x v="2"/>
    </i>
    <i r="2">
      <x v="4"/>
    </i>
    <i r="1">
      <x v="15"/>
    </i>
    <i r="2">
      <x/>
    </i>
    <i r="2">
      <x v="2"/>
    </i>
    <i r="1">
      <x v="16"/>
    </i>
    <i r="2">
      <x/>
    </i>
    <i r="1">
      <x v="17"/>
    </i>
    <i r="2">
      <x/>
    </i>
    <i r="2">
      <x v="2"/>
    </i>
    <i r="1">
      <x v="18"/>
    </i>
    <i r="2">
      <x/>
    </i>
    <i r="2">
      <x v="3"/>
    </i>
    <i r="2">
      <x v="4"/>
    </i>
    <i r="1">
      <x v="19"/>
    </i>
    <i r="2">
      <x/>
    </i>
    <i r="2">
      <x v="4"/>
    </i>
    <i r="1">
      <x v="23"/>
    </i>
    <i r="2">
      <x/>
    </i>
    <i r="2">
      <x v="2"/>
    </i>
    <i r="1">
      <x v="24"/>
    </i>
    <i r="2">
      <x/>
    </i>
    <i r="1">
      <x v="25"/>
    </i>
    <i r="2">
      <x/>
    </i>
    <i r="1">
      <x v="26"/>
    </i>
    <i r="2">
      <x/>
    </i>
    <i r="1">
      <x v="27"/>
    </i>
    <i r="2">
      <x/>
    </i>
    <i r="1">
      <x v="28"/>
    </i>
    <i r="2">
      <x/>
    </i>
    <i r="2">
      <x v="2"/>
    </i>
    <i r="2">
      <x v="4"/>
    </i>
    <i r="1">
      <x v="29"/>
    </i>
    <i r="2">
      <x/>
    </i>
    <i r="2">
      <x v="2"/>
    </i>
    <i r="1">
      <x v="30"/>
    </i>
    <i r="2">
      <x/>
    </i>
    <i r="1">
      <x v="32"/>
    </i>
    <i r="2">
      <x/>
    </i>
    <i r="1">
      <x v="33"/>
    </i>
    <i r="2">
      <x/>
    </i>
    <i r="2">
      <x v="2"/>
    </i>
    <i r="1">
      <x v="35"/>
    </i>
    <i r="2">
      <x/>
    </i>
    <i r="1">
      <x v="39"/>
    </i>
    <i r="2">
      <x/>
    </i>
    <i r="2">
      <x v="2"/>
    </i>
    <i r="1">
      <x v="40"/>
    </i>
    <i r="2">
      <x/>
    </i>
    <i r="2">
      <x v="2"/>
    </i>
    <i t="grand">
      <x/>
    </i>
  </rowItems>
  <colFields count="1">
    <field x="-2"/>
  </colFields>
  <colItems count="8">
    <i>
      <x/>
    </i>
    <i i="1">
      <x v="1"/>
    </i>
    <i i="2">
      <x v="2"/>
    </i>
    <i i="3">
      <x v="3"/>
    </i>
    <i i="4">
      <x v="4"/>
    </i>
    <i i="5">
      <x v="5"/>
    </i>
    <i i="6">
      <x v="6"/>
    </i>
    <i i="7">
      <x v="7"/>
    </i>
  </colItems>
  <dataFields count="8">
    <dataField name="Average of Risk Score" fld="38" subtotal="average" baseField="0" baseItem="0"/>
    <dataField name="Count of Vulnerabilty Category" fld="36" subtotal="count" baseField="0" baseItem="0"/>
    <dataField name="Average of Ave. Adaptive Capacity" fld="33" subtotal="average" baseField="0" baseItem="0"/>
    <dataField name="Average of Degree of Impact" fld="19" subtotal="average" baseField="0" baseItem="0"/>
    <dataField name="Max of Road Length" fld="5" subtotal="max" baseField="3" baseItem="0"/>
    <dataField name="Max of Exposed Length (Linear Kilometer)" fld="6" subtotal="max" baseField="1" baseItem="2"/>
    <dataField name="Max of Exposed Cemented/Asphalt Road" fld="11" subtotal="max" baseField="1" baseItem="5"/>
    <dataField name="Max of Exposed Rough Roads" fld="14" subtotal="max" baseField="1" baseItem="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29635-F861-4D19-820B-22C556098742}">
  <dimension ref="A1:S9"/>
  <sheetViews>
    <sheetView zoomScaleNormal="100" workbookViewId="0">
      <pane xSplit="2" ySplit="3" topLeftCell="C4" activePane="bottomRight" state="frozen"/>
      <selection activeCell="A4" sqref="A4:A8"/>
      <selection pane="topRight" activeCell="A4" sqref="A4:A8"/>
      <selection pane="bottomLeft" activeCell="A4" sqref="A4:A8"/>
      <selection pane="bottomRight" activeCell="D11" sqref="D11"/>
    </sheetView>
  </sheetViews>
  <sheetFormatPr defaultColWidth="12.5703125" defaultRowHeight="15.75"/>
  <cols>
    <col min="1" max="1" width="49.5703125" style="61" customWidth="1"/>
    <col min="2" max="2" width="12.5703125" style="61"/>
    <col min="3" max="12" width="9.7109375" style="61" customWidth="1"/>
    <col min="13" max="16384" width="12.5703125" style="61"/>
  </cols>
  <sheetData>
    <row r="1" spans="1:19">
      <c r="A1" s="95" t="s">
        <v>206</v>
      </c>
      <c r="B1" s="95"/>
      <c r="C1" s="95"/>
      <c r="D1" s="95"/>
      <c r="E1" s="95"/>
      <c r="F1" s="95"/>
      <c r="G1" s="95"/>
      <c r="H1" s="95"/>
      <c r="I1" s="95"/>
      <c r="J1" s="95"/>
      <c r="K1" s="95"/>
      <c r="L1" s="95"/>
    </row>
    <row r="2" spans="1:19" ht="39.950000000000003" customHeight="1">
      <c r="A2" s="96" t="s">
        <v>120</v>
      </c>
      <c r="B2" s="96" t="s">
        <v>207</v>
      </c>
      <c r="C2" s="96" t="s">
        <v>208</v>
      </c>
      <c r="D2" s="96"/>
      <c r="E2" s="96"/>
      <c r="F2" s="96"/>
      <c r="G2" s="96"/>
      <c r="H2" s="96"/>
      <c r="I2" s="96"/>
      <c r="J2" s="96"/>
      <c r="K2" s="96"/>
      <c r="L2" s="96"/>
    </row>
    <row r="3" spans="1:19">
      <c r="A3" s="96"/>
      <c r="B3" s="96"/>
      <c r="C3" s="62">
        <v>1</v>
      </c>
      <c r="D3" s="62">
        <v>2</v>
      </c>
      <c r="E3" s="62">
        <v>3</v>
      </c>
      <c r="F3" s="62">
        <v>4</v>
      </c>
      <c r="G3" s="62">
        <v>5</v>
      </c>
      <c r="H3" s="62">
        <v>6</v>
      </c>
      <c r="I3" s="62">
        <v>7</v>
      </c>
      <c r="J3" s="62">
        <v>8</v>
      </c>
      <c r="K3" s="62">
        <v>9</v>
      </c>
      <c r="L3" s="62">
        <v>10</v>
      </c>
      <c r="M3" s="63"/>
      <c r="N3" s="63"/>
      <c r="O3" s="63"/>
      <c r="P3" s="63"/>
      <c r="Q3" s="63"/>
      <c r="R3" s="63"/>
      <c r="S3" s="63"/>
    </row>
    <row r="4" spans="1:19" ht="30.75">
      <c r="A4" s="64" t="s">
        <v>209</v>
      </c>
      <c r="B4" s="65">
        <v>0.2</v>
      </c>
      <c r="C4" s="66"/>
      <c r="D4" s="66"/>
      <c r="E4" s="66"/>
      <c r="F4" s="66"/>
      <c r="G4" s="66"/>
      <c r="H4" s="66"/>
      <c r="I4" s="66"/>
      <c r="J4" s="66"/>
      <c r="K4" s="66"/>
      <c r="L4" s="66"/>
    </row>
    <row r="5" spans="1:19" ht="30.75">
      <c r="A5" s="64" t="s">
        <v>210</v>
      </c>
      <c r="B5" s="67">
        <v>0.2</v>
      </c>
      <c r="C5" s="66"/>
      <c r="D5" s="66"/>
      <c r="E5" s="66"/>
      <c r="F5" s="66"/>
      <c r="G5" s="66"/>
      <c r="H5" s="66"/>
      <c r="I5" s="66"/>
      <c r="J5" s="66"/>
      <c r="K5" s="66"/>
      <c r="L5" s="66"/>
    </row>
    <row r="6" spans="1:19" ht="31.5">
      <c r="A6" s="64" t="s">
        <v>211</v>
      </c>
      <c r="B6" s="67">
        <v>0.2</v>
      </c>
      <c r="C6" s="66"/>
      <c r="D6" s="66"/>
      <c r="E6" s="66"/>
      <c r="F6" s="66"/>
      <c r="G6" s="66"/>
      <c r="H6" s="66"/>
      <c r="I6" s="66"/>
      <c r="J6" s="66"/>
      <c r="K6" s="66"/>
      <c r="L6" s="66"/>
    </row>
    <row r="7" spans="1:19" ht="30">
      <c r="A7" s="68" t="s">
        <v>212</v>
      </c>
      <c r="B7" s="67">
        <v>0.2</v>
      </c>
      <c r="C7" s="66"/>
      <c r="D7" s="66"/>
      <c r="E7" s="66"/>
      <c r="F7" s="66"/>
      <c r="G7" s="66"/>
      <c r="H7" s="66"/>
      <c r="I7" s="66"/>
      <c r="J7" s="66"/>
      <c r="K7" s="66"/>
      <c r="L7" s="66"/>
    </row>
    <row r="8" spans="1:19" ht="47.25">
      <c r="A8" s="64" t="s">
        <v>213</v>
      </c>
      <c r="B8" s="67">
        <v>0.2</v>
      </c>
      <c r="C8" s="66"/>
      <c r="D8" s="66"/>
      <c r="E8" s="66"/>
      <c r="F8" s="66"/>
      <c r="G8" s="66"/>
      <c r="H8" s="66"/>
      <c r="I8" s="66"/>
      <c r="J8" s="66"/>
      <c r="K8" s="66"/>
      <c r="L8" s="66"/>
    </row>
    <row r="9" spans="1:19">
      <c r="B9" s="61">
        <f>SUM(B4:B8)</f>
        <v>1</v>
      </c>
    </row>
  </sheetData>
  <mergeCells count="4">
    <mergeCell ref="A1:L1"/>
    <mergeCell ref="A2:A3"/>
    <mergeCell ref="B2:B3"/>
    <mergeCell ref="C2:L2"/>
  </mergeCells>
  <pageMargins left="0.7" right="0.7" top="0.75" bottom="0.7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D1B2A-A2B7-4E6E-836C-6FF960A60A9E}">
  <sheetPr>
    <tabColor rgb="FF00B0F0"/>
  </sheetPr>
  <dimension ref="A1:AQ129"/>
  <sheetViews>
    <sheetView tabSelected="1" topLeftCell="A80" zoomScale="80" zoomScaleNormal="80" workbookViewId="0">
      <selection activeCell="H83" sqref="H83"/>
    </sheetView>
  </sheetViews>
  <sheetFormatPr defaultColWidth="9.140625" defaultRowHeight="15"/>
  <cols>
    <col min="1" max="1" width="23.28515625" style="1" customWidth="1"/>
    <col min="2" max="2" width="14.85546875" style="1" customWidth="1"/>
    <col min="3" max="3" width="12.7109375" style="13" customWidth="1"/>
    <col min="4" max="4" width="12.7109375" style="1" customWidth="1"/>
    <col min="5" max="5" width="20.7109375" style="1" customWidth="1"/>
    <col min="6" max="6" width="23" style="1" bestFit="1" customWidth="1"/>
    <col min="7" max="7" width="12.7109375" style="1" customWidth="1"/>
    <col min="8" max="8" width="16" style="4" customWidth="1"/>
    <col min="9" max="9" width="15" style="6" bestFit="1" customWidth="1"/>
    <col min="10" max="10" width="16" style="6" customWidth="1"/>
    <col min="11" max="11" width="16.85546875" style="4" customWidth="1"/>
    <col min="12" max="12" width="9.5703125" style="8" customWidth="1"/>
    <col min="13" max="13" width="12.7109375" style="1" customWidth="1"/>
    <col min="14" max="15" width="20.7109375" style="1" customWidth="1"/>
    <col min="16" max="16" width="12.7109375" style="8" customWidth="1"/>
    <col min="17" max="18" width="12.7109375" style="1" customWidth="1"/>
    <col min="19" max="19" width="12.7109375" style="8" customWidth="1"/>
    <col min="20" max="20" width="12.7109375" style="1" customWidth="1"/>
    <col min="21" max="21" width="12.7109375" style="14" customWidth="1"/>
    <col min="22" max="22" width="20.7109375" style="1" customWidth="1"/>
    <col min="23" max="23" width="12.7109375" style="14" customWidth="1"/>
    <col min="24" max="25" width="12.7109375" style="1" customWidth="1"/>
    <col min="26" max="26" width="12.7109375" style="13" customWidth="1"/>
    <col min="27" max="27" width="12.7109375" style="1" customWidth="1"/>
    <col min="28" max="28" width="12.7109375" style="13" customWidth="1"/>
    <col min="29" max="29" width="12.7109375" style="1" customWidth="1"/>
    <col min="30" max="30" width="12.7109375" style="13" customWidth="1"/>
    <col min="31" max="31" width="12.7109375" style="1" customWidth="1"/>
    <col min="32" max="32" width="12.7109375" style="13" customWidth="1"/>
    <col min="33" max="33" width="12.7109375" style="1" customWidth="1"/>
    <col min="34" max="34" width="12.7109375" style="13" customWidth="1"/>
    <col min="35" max="35" width="12.7109375" style="76" customWidth="1"/>
    <col min="36" max="36" width="12.7109375" style="13" customWidth="1"/>
    <col min="37" max="37" width="12.7109375" style="14" customWidth="1"/>
    <col min="38" max="38" width="20.7109375" style="1" customWidth="1"/>
    <col min="39" max="39" width="12.7109375" style="14" customWidth="1"/>
    <col min="40" max="40" width="12.7109375" style="1" customWidth="1"/>
    <col min="41" max="41" width="12.7109375" style="13" customWidth="1"/>
    <col min="42" max="43" width="12.7109375" style="1" customWidth="1"/>
    <col min="44" max="16384" width="9.140625" style="1"/>
  </cols>
  <sheetData>
    <row r="1" spans="1:43">
      <c r="A1" s="3" t="s">
        <v>29</v>
      </c>
      <c r="AI1" s="84"/>
    </row>
    <row r="2" spans="1:43" ht="15.75" thickBot="1">
      <c r="AI2" s="84"/>
    </row>
    <row r="3" spans="1:43" ht="21.75" customHeight="1">
      <c r="A3" s="148" t="s">
        <v>17</v>
      </c>
      <c r="B3" s="150" t="s">
        <v>19</v>
      </c>
      <c r="C3" s="150"/>
      <c r="D3" s="150"/>
      <c r="E3" s="151" t="s">
        <v>2</v>
      </c>
      <c r="F3" s="152"/>
      <c r="G3" s="152"/>
      <c r="H3" s="152"/>
      <c r="I3" s="152"/>
      <c r="J3" s="152"/>
      <c r="K3" s="152"/>
      <c r="L3" s="152"/>
      <c r="M3" s="153"/>
      <c r="N3" s="154" t="s">
        <v>24</v>
      </c>
      <c r="O3" s="11"/>
      <c r="P3" s="156" t="s">
        <v>3</v>
      </c>
      <c r="Q3" s="156"/>
      <c r="R3" s="156"/>
      <c r="S3" s="156"/>
      <c r="T3" s="156"/>
      <c r="U3" s="156"/>
      <c r="V3" s="146" t="s">
        <v>25</v>
      </c>
      <c r="W3" s="162" t="s">
        <v>65</v>
      </c>
      <c r="X3" s="162"/>
      <c r="Y3" s="164" t="s">
        <v>4</v>
      </c>
      <c r="Z3" s="164"/>
      <c r="AA3" s="164"/>
      <c r="AB3" s="164"/>
      <c r="AC3" s="164"/>
      <c r="AD3" s="164"/>
      <c r="AE3" s="164"/>
      <c r="AF3" s="164"/>
      <c r="AG3" s="164"/>
      <c r="AH3" s="164"/>
      <c r="AI3" s="164"/>
      <c r="AJ3" s="164"/>
      <c r="AK3" s="164"/>
      <c r="AL3" s="165" t="s">
        <v>26</v>
      </c>
      <c r="AM3" s="166" t="s">
        <v>5</v>
      </c>
      <c r="AN3" s="157" t="s">
        <v>20</v>
      </c>
      <c r="AO3" s="157" t="s">
        <v>6</v>
      </c>
      <c r="AP3" s="157" t="s">
        <v>7</v>
      </c>
      <c r="AQ3" s="159" t="s">
        <v>8</v>
      </c>
    </row>
    <row r="4" spans="1:43" ht="54.75" customHeight="1">
      <c r="A4" s="149"/>
      <c r="B4" s="2" t="s">
        <v>18</v>
      </c>
      <c r="C4" s="2" t="s">
        <v>9</v>
      </c>
      <c r="D4" s="2" t="s">
        <v>27</v>
      </c>
      <c r="E4" s="10" t="s">
        <v>0</v>
      </c>
      <c r="F4" s="10" t="s">
        <v>1</v>
      </c>
      <c r="G4" s="10" t="s">
        <v>30</v>
      </c>
      <c r="H4" s="5" t="s">
        <v>31</v>
      </c>
      <c r="I4" s="7" t="s">
        <v>52</v>
      </c>
      <c r="J4" s="7" t="s">
        <v>50</v>
      </c>
      <c r="K4" s="5" t="s">
        <v>51</v>
      </c>
      <c r="L4" s="9" t="s">
        <v>53</v>
      </c>
      <c r="M4" s="10" t="s">
        <v>10</v>
      </c>
      <c r="N4" s="155"/>
      <c r="O4" s="12" t="s">
        <v>67</v>
      </c>
      <c r="P4" s="147" t="s">
        <v>32</v>
      </c>
      <c r="Q4" s="147"/>
      <c r="R4" s="12" t="s">
        <v>68</v>
      </c>
      <c r="S4" s="147" t="s">
        <v>33</v>
      </c>
      <c r="T4" s="147"/>
      <c r="U4" s="16" t="s">
        <v>28</v>
      </c>
      <c r="V4" s="147"/>
      <c r="W4" s="163"/>
      <c r="X4" s="163"/>
      <c r="Y4" s="161" t="s">
        <v>11</v>
      </c>
      <c r="Z4" s="161"/>
      <c r="AA4" s="161" t="s">
        <v>12</v>
      </c>
      <c r="AB4" s="161"/>
      <c r="AC4" s="161" t="s">
        <v>54</v>
      </c>
      <c r="AD4" s="161"/>
      <c r="AE4" s="161" t="s">
        <v>13</v>
      </c>
      <c r="AF4" s="161"/>
      <c r="AG4" s="161" t="s">
        <v>56</v>
      </c>
      <c r="AH4" s="161"/>
      <c r="AI4" s="168" t="s">
        <v>55</v>
      </c>
      <c r="AJ4" s="169"/>
      <c r="AK4" s="15" t="s">
        <v>23</v>
      </c>
      <c r="AL4" s="161"/>
      <c r="AM4" s="167"/>
      <c r="AN4" s="158"/>
      <c r="AO4" s="158"/>
      <c r="AP4" s="158"/>
      <c r="AQ4" s="160"/>
    </row>
    <row r="5" spans="1:43" ht="36">
      <c r="A5" s="180" t="s">
        <v>16</v>
      </c>
      <c r="B5" s="181" t="s">
        <v>18</v>
      </c>
      <c r="C5" s="181" t="s">
        <v>14</v>
      </c>
      <c r="D5" s="181" t="s">
        <v>27</v>
      </c>
      <c r="E5" s="181" t="s">
        <v>0</v>
      </c>
      <c r="F5" s="181" t="s">
        <v>1</v>
      </c>
      <c r="G5" s="181" t="s">
        <v>30</v>
      </c>
      <c r="H5" s="183" t="s">
        <v>31</v>
      </c>
      <c r="I5" s="184" t="s">
        <v>57</v>
      </c>
      <c r="J5" s="184" t="s">
        <v>50</v>
      </c>
      <c r="K5" s="183" t="s">
        <v>51</v>
      </c>
      <c r="L5" s="185" t="s">
        <v>53</v>
      </c>
      <c r="M5" s="181" t="s">
        <v>10</v>
      </c>
      <c r="N5" s="181" t="s">
        <v>24</v>
      </c>
      <c r="O5" s="181" t="s">
        <v>67</v>
      </c>
      <c r="P5" s="185" t="s">
        <v>58</v>
      </c>
      <c r="Q5" s="181" t="s">
        <v>15</v>
      </c>
      <c r="R5" s="181" t="s">
        <v>68</v>
      </c>
      <c r="S5" s="185" t="s">
        <v>33</v>
      </c>
      <c r="T5" s="181" t="s">
        <v>15</v>
      </c>
      <c r="U5" s="186" t="s">
        <v>28</v>
      </c>
      <c r="V5" s="181" t="s">
        <v>25</v>
      </c>
      <c r="W5" s="186" t="s">
        <v>21</v>
      </c>
      <c r="X5" s="181" t="s">
        <v>66</v>
      </c>
      <c r="Y5" s="187" t="s">
        <v>22</v>
      </c>
      <c r="Z5" s="181" t="s">
        <v>59</v>
      </c>
      <c r="AA5" s="187" t="s">
        <v>22</v>
      </c>
      <c r="AB5" s="181" t="s">
        <v>60</v>
      </c>
      <c r="AC5" s="187" t="s">
        <v>22</v>
      </c>
      <c r="AD5" s="181" t="s">
        <v>61</v>
      </c>
      <c r="AE5" s="187" t="s">
        <v>22</v>
      </c>
      <c r="AF5" s="181" t="s">
        <v>62</v>
      </c>
      <c r="AG5" s="181" t="s">
        <v>22</v>
      </c>
      <c r="AH5" s="181" t="s">
        <v>63</v>
      </c>
      <c r="AI5" s="188" t="s">
        <v>22</v>
      </c>
      <c r="AJ5" s="181" t="s">
        <v>64</v>
      </c>
      <c r="AK5" s="186" t="s">
        <v>23</v>
      </c>
      <c r="AL5" s="181" t="s">
        <v>26</v>
      </c>
      <c r="AM5" s="186" t="s">
        <v>5</v>
      </c>
      <c r="AN5" s="181" t="s">
        <v>20</v>
      </c>
      <c r="AO5" s="181" t="s">
        <v>6</v>
      </c>
      <c r="AP5" s="181" t="s">
        <v>7</v>
      </c>
      <c r="AQ5" s="189" t="s">
        <v>8</v>
      </c>
    </row>
    <row r="6" spans="1:43" s="176" customFormat="1" ht="56.25">
      <c r="A6" s="170"/>
      <c r="B6" s="171" t="s">
        <v>289</v>
      </c>
      <c r="C6" s="171">
        <v>4</v>
      </c>
      <c r="D6" s="171"/>
      <c r="E6" s="175" t="s">
        <v>293</v>
      </c>
      <c r="F6" s="182" t="s">
        <v>218</v>
      </c>
      <c r="G6" s="182" t="s">
        <v>49</v>
      </c>
      <c r="H6" s="172">
        <v>2600000</v>
      </c>
      <c r="I6" s="190">
        <v>0.78290000000000004</v>
      </c>
      <c r="J6" s="173">
        <v>7.1246299999999999E-3</v>
      </c>
      <c r="K6" s="172">
        <f>H6*J6</f>
        <v>18524.038</v>
      </c>
      <c r="L6" s="191">
        <f>J6/I6</f>
        <v>9.1003065525609907E-3</v>
      </c>
      <c r="M6" s="175">
        <f>_xlfn.IFS(L6&lt;=5%,1,AND(L6&gt;5%,L6&lt;=15%),2,AND(L6&gt;15%,L6&lt;=30%),3,AND(L6&gt;30%,L6&lt;=50%),4,L6&gt;50%,5)</f>
        <v>1</v>
      </c>
      <c r="N6" s="174" t="str">
        <f>ROUND(L6*100,2)&amp; "% of the road is exposed with a value of "&amp; ROUND(K6*1,2)</f>
        <v>0.91% of the road is exposed with a value of 18524.04</v>
      </c>
      <c r="O6" s="192">
        <v>7.1246299999999999E-3</v>
      </c>
      <c r="P6" s="193">
        <v>1</v>
      </c>
      <c r="Q6" s="171">
        <f>_xlfn.IFS(P6&lt;=5%,1,AND(P6&gt;5%,P6&lt;=15%),2,AND(P6&gt;15%,P6&lt;=30%),3,AND(P6&gt;30%,P6&lt;=50%),4,P6&gt;50%,5)</f>
        <v>5</v>
      </c>
      <c r="R6" s="192">
        <v>0</v>
      </c>
      <c r="S6" s="193">
        <v>0</v>
      </c>
      <c r="T6" s="171">
        <f>_xlfn.IFS(S6&lt;=5%,1,AND(S6&gt;5%,S6&lt;=15%),2,AND(S6&gt;15%,S6&lt;=30%),3,AND(S6&gt;30%,S6&lt;=50%),4,S6&gt;50%,5)</f>
        <v>1</v>
      </c>
      <c r="U6" s="194">
        <f>AVERAGE(Q6,T6)</f>
        <v>3</v>
      </c>
      <c r="V6" s="171" t="str">
        <f>ROUND(P6*100,2)&amp;"% of the exposed length is cement/asphalt road while " &amp;ROUND(S6*100,2)&amp;"% is rough road"</f>
        <v>100% of the exposed length is cement/asphalt road while 0% is rough road</v>
      </c>
      <c r="W6" s="194">
        <f>AVERAGE(M6,U6)</f>
        <v>2</v>
      </c>
      <c r="X6" s="171" t="str">
        <f>_xlfn.IFS(AND(W6&gt;4,W6&lt;=5),"VERY HIGH",AND(W6&gt;3,W6&lt;=4),"HIGH",AND(W6&gt;2,W6&lt;=3),"MODERATE",AND(W6&gt;1,W6&lt;=2),"LOW",W6&lt;=1,"VERY LOW")</f>
        <v>LOW</v>
      </c>
      <c r="Y6" s="195" t="s">
        <v>88</v>
      </c>
      <c r="Z6" s="171">
        <v>3</v>
      </c>
      <c r="AA6" s="195" t="s">
        <v>89</v>
      </c>
      <c r="AB6" s="171">
        <v>2</v>
      </c>
      <c r="AC6" s="195" t="s">
        <v>90</v>
      </c>
      <c r="AD6" s="171">
        <v>4</v>
      </c>
      <c r="AE6" s="195" t="s">
        <v>91</v>
      </c>
      <c r="AF6" s="171">
        <v>3</v>
      </c>
      <c r="AG6" s="195" t="s">
        <v>87</v>
      </c>
      <c r="AH6" s="171">
        <v>4</v>
      </c>
      <c r="AI6" s="196" t="s">
        <v>298</v>
      </c>
      <c r="AJ6" s="171">
        <v>4</v>
      </c>
      <c r="AK6" s="194">
        <f t="shared" ref="AK6:AK69" si="0">AVERAGE(Z6,AB6,AD6,AF6,AH6,AJ6)</f>
        <v>3.3333333333333335</v>
      </c>
      <c r="AL6" s="171"/>
      <c r="AM6" s="194">
        <f t="shared" ref="AM6:AM69" si="1">W6/AK6</f>
        <v>0.6</v>
      </c>
      <c r="AN6" s="171" t="str">
        <f>_xlfn.IFS(AM6&gt;4,"HIGH",AM6&gt;3,"MEDIUM HIGH",AM6&gt;2,"MEDIUM",AM6&gt;1,"MEDIUM LOW",AM6&lt;=1,"LOW")</f>
        <v>LOW</v>
      </c>
      <c r="AO6" s="171">
        <v>1</v>
      </c>
      <c r="AP6" s="171">
        <f>AO6*C6</f>
        <v>4</v>
      </c>
      <c r="AQ6" s="171" t="str">
        <f t="shared" ref="AQ6:AQ69" si="2">_xlfn.IFS(AP6&lt;=5,"LOW RISK",AND(AP6&gt;5,AP6&lt;=12),"MODERATE RISK",AP6&gt;12,"HIGH RISK")</f>
        <v>LOW RISK</v>
      </c>
    </row>
    <row r="7" spans="1:43" s="176" customFormat="1" ht="56.25">
      <c r="A7" s="170"/>
      <c r="B7" s="171" t="s">
        <v>289</v>
      </c>
      <c r="C7" s="171">
        <v>4</v>
      </c>
      <c r="D7" s="171"/>
      <c r="E7" s="175" t="s">
        <v>293</v>
      </c>
      <c r="F7" s="182" t="s">
        <v>218</v>
      </c>
      <c r="G7" s="182" t="s">
        <v>286</v>
      </c>
      <c r="H7" s="172">
        <v>5200000</v>
      </c>
      <c r="I7" s="190">
        <v>4.5602299999999998</v>
      </c>
      <c r="J7" s="173">
        <v>4.8810800000000001E-2</v>
      </c>
      <c r="K7" s="172">
        <f t="shared" ref="K7:K70" si="3">H7*J7</f>
        <v>253816.16</v>
      </c>
      <c r="L7" s="191">
        <f t="shared" ref="L7:L70" si="4">J7/I7</f>
        <v>1.070358293331696E-2</v>
      </c>
      <c r="M7" s="175">
        <f t="shared" ref="M7:M70" si="5">_xlfn.IFS(L7&lt;=5%,1,AND(L7&gt;5%,L7&lt;=15%),2,AND(L7&gt;15%,L7&lt;=30%),3,AND(L7&gt;30%,L7&lt;=50%),4,L7&gt;50%,5)</f>
        <v>1</v>
      </c>
      <c r="N7" s="175" t="str">
        <f t="shared" ref="N7:N70" si="6">ROUND(L7*100,2)&amp; "% of the road is exposed with a value of "&amp; ROUND(K7*1,2)</f>
        <v>1.07% of the road is exposed with a value of 253816.16</v>
      </c>
      <c r="O7" s="192">
        <v>4.8810800000000001E-2</v>
      </c>
      <c r="P7" s="193">
        <v>1</v>
      </c>
      <c r="Q7" s="171">
        <f t="shared" ref="Q7:Q70" si="7">_xlfn.IFS(P7&lt;=5%,1,AND(P7&gt;5%,P7&lt;=15%),2,AND(P7&gt;15%,P7&lt;=30%),3,AND(P7&gt;30%,P7&lt;=50%),4,P7&gt;50%,5)</f>
        <v>5</v>
      </c>
      <c r="R7" s="192">
        <v>0</v>
      </c>
      <c r="S7" s="193">
        <v>0</v>
      </c>
      <c r="T7" s="171">
        <f t="shared" ref="T7:T70" si="8">_xlfn.IFS(S7&lt;=5%,1,AND(S7&gt;5%,S7&lt;=15%),2,AND(S7&gt;15%,S7&lt;=30%),3,AND(S7&gt;30%,S7&lt;=50%),4,S7&gt;50%,5)</f>
        <v>1</v>
      </c>
      <c r="U7" s="194">
        <f t="shared" ref="U7:U70" si="9">AVERAGE(Q7,T7)</f>
        <v>3</v>
      </c>
      <c r="V7" s="171" t="str">
        <f t="shared" ref="V7:V70" si="10">ROUND(P7*100,2)&amp;"% of the exposed length is cement/asphalt road while " &amp;ROUND(S7*100,2)&amp;"% is rough road"</f>
        <v>100% of the exposed length is cement/asphalt road while 0% is rough road</v>
      </c>
      <c r="W7" s="194">
        <f t="shared" ref="W7:W70" si="11">AVERAGE(M7,U7)</f>
        <v>2</v>
      </c>
      <c r="X7" s="171" t="str">
        <f t="shared" ref="X7:X70" si="12">_xlfn.IFS(AND(W7&gt;4,W7&lt;=5),"VERY HIGH",AND(W7&gt;3,W7&lt;=4),"HIGH",AND(W7&gt;2,W7&lt;=3),"MODERATE",AND(W7&gt;1,W7&lt;=2),"LOW",W7&lt;=1,"VERY LOW")</f>
        <v>LOW</v>
      </c>
      <c r="Y7" s="195" t="s">
        <v>88</v>
      </c>
      <c r="Z7" s="171">
        <v>3</v>
      </c>
      <c r="AA7" s="195" t="s">
        <v>89</v>
      </c>
      <c r="AB7" s="171">
        <v>2</v>
      </c>
      <c r="AC7" s="195" t="s">
        <v>90</v>
      </c>
      <c r="AD7" s="171">
        <v>4</v>
      </c>
      <c r="AE7" s="195" t="s">
        <v>91</v>
      </c>
      <c r="AF7" s="171">
        <v>3</v>
      </c>
      <c r="AG7" s="195" t="s">
        <v>87</v>
      </c>
      <c r="AH7" s="171">
        <v>4</v>
      </c>
      <c r="AI7" s="196" t="s">
        <v>298</v>
      </c>
      <c r="AJ7" s="171">
        <v>4</v>
      </c>
      <c r="AK7" s="194">
        <f t="shared" si="0"/>
        <v>3.3333333333333335</v>
      </c>
      <c r="AL7" s="171"/>
      <c r="AM7" s="194">
        <f t="shared" si="1"/>
        <v>0.6</v>
      </c>
      <c r="AN7" s="171" t="str">
        <f t="shared" ref="AN7:AN9" si="13">_xlfn.IFS(AM7&gt;4,"HIGH",AM7&gt;3,"MEDIUM HIGH",AM7&gt;2,"MEDIUM",AM7&gt;1,"MEDIUM LOW",AM7&lt;=1,"LOW")</f>
        <v>LOW</v>
      </c>
      <c r="AO7" s="171">
        <v>1</v>
      </c>
      <c r="AP7" s="171">
        <f>AO7*C7</f>
        <v>4</v>
      </c>
      <c r="AQ7" s="171" t="str">
        <f t="shared" si="2"/>
        <v>LOW RISK</v>
      </c>
    </row>
    <row r="8" spans="1:43" s="176" customFormat="1" ht="56.25">
      <c r="A8" s="170"/>
      <c r="B8" s="171" t="s">
        <v>289</v>
      </c>
      <c r="C8" s="171">
        <v>4</v>
      </c>
      <c r="D8" s="171"/>
      <c r="E8" s="175" t="s">
        <v>293</v>
      </c>
      <c r="F8" s="182" t="s">
        <v>218</v>
      </c>
      <c r="G8" s="182" t="s">
        <v>286</v>
      </c>
      <c r="H8" s="172">
        <v>5200000</v>
      </c>
      <c r="I8" s="190">
        <v>4.5602299999999998</v>
      </c>
      <c r="J8" s="173">
        <v>0.98685900000000004</v>
      </c>
      <c r="K8" s="172">
        <f t="shared" si="3"/>
        <v>5131666.8</v>
      </c>
      <c r="L8" s="191">
        <f t="shared" si="4"/>
        <v>0.21640553217710512</v>
      </c>
      <c r="M8" s="175">
        <f t="shared" si="5"/>
        <v>3</v>
      </c>
      <c r="N8" s="175" t="str">
        <f t="shared" si="6"/>
        <v>21.64% of the road is exposed with a value of 5131666.8</v>
      </c>
      <c r="O8" s="192">
        <v>0.98685900000000004</v>
      </c>
      <c r="P8" s="193">
        <v>1</v>
      </c>
      <c r="Q8" s="171">
        <f t="shared" si="7"/>
        <v>5</v>
      </c>
      <c r="R8" s="192">
        <v>0</v>
      </c>
      <c r="S8" s="193">
        <v>0</v>
      </c>
      <c r="T8" s="171">
        <f t="shared" si="8"/>
        <v>1</v>
      </c>
      <c r="U8" s="194">
        <f t="shared" si="9"/>
        <v>3</v>
      </c>
      <c r="V8" s="171" t="str">
        <f t="shared" si="10"/>
        <v>100% of the exposed length is cement/asphalt road while 0% is rough road</v>
      </c>
      <c r="W8" s="194">
        <f t="shared" si="11"/>
        <v>3</v>
      </c>
      <c r="X8" s="171" t="str">
        <f t="shared" si="12"/>
        <v>MODERATE</v>
      </c>
      <c r="Y8" s="195" t="s">
        <v>88</v>
      </c>
      <c r="Z8" s="171">
        <v>3</v>
      </c>
      <c r="AA8" s="195" t="s">
        <v>89</v>
      </c>
      <c r="AB8" s="171">
        <v>2</v>
      </c>
      <c r="AC8" s="195" t="s">
        <v>90</v>
      </c>
      <c r="AD8" s="171">
        <v>4</v>
      </c>
      <c r="AE8" s="195" t="s">
        <v>91</v>
      </c>
      <c r="AF8" s="171">
        <v>3</v>
      </c>
      <c r="AG8" s="195" t="s">
        <v>87</v>
      </c>
      <c r="AH8" s="171">
        <v>4</v>
      </c>
      <c r="AI8" s="196" t="s">
        <v>298</v>
      </c>
      <c r="AJ8" s="171">
        <v>4</v>
      </c>
      <c r="AK8" s="194">
        <f t="shared" si="0"/>
        <v>3.3333333333333335</v>
      </c>
      <c r="AL8" s="171"/>
      <c r="AM8" s="194">
        <f t="shared" si="1"/>
        <v>0.89999999999999991</v>
      </c>
      <c r="AN8" s="171" t="str">
        <f t="shared" si="13"/>
        <v>LOW</v>
      </c>
      <c r="AO8" s="171">
        <v>1</v>
      </c>
      <c r="AP8" s="171">
        <f>AO8*C8</f>
        <v>4</v>
      </c>
      <c r="AQ8" s="171" t="str">
        <f t="shared" si="2"/>
        <v>LOW RISK</v>
      </c>
    </row>
    <row r="9" spans="1:43" s="176" customFormat="1" ht="56.25">
      <c r="A9" s="170"/>
      <c r="B9" s="171" t="s">
        <v>289</v>
      </c>
      <c r="C9" s="171">
        <v>4</v>
      </c>
      <c r="D9" s="171"/>
      <c r="E9" s="175" t="s">
        <v>293</v>
      </c>
      <c r="F9" s="182" t="s">
        <v>218</v>
      </c>
      <c r="G9" s="182" t="s">
        <v>286</v>
      </c>
      <c r="H9" s="172">
        <v>5200000</v>
      </c>
      <c r="I9" s="190">
        <v>4.5602299999999998</v>
      </c>
      <c r="J9" s="173">
        <v>0.53939099999999995</v>
      </c>
      <c r="K9" s="172">
        <f t="shared" si="3"/>
        <v>2804833.1999999997</v>
      </c>
      <c r="L9" s="191">
        <f t="shared" si="4"/>
        <v>0.11828153404543192</v>
      </c>
      <c r="M9" s="175">
        <f t="shared" si="5"/>
        <v>2</v>
      </c>
      <c r="N9" s="175" t="str">
        <f t="shared" si="6"/>
        <v>11.83% of the road is exposed with a value of 2804833.2</v>
      </c>
      <c r="O9" s="192">
        <v>0.53939099999999995</v>
      </c>
      <c r="P9" s="193">
        <v>1</v>
      </c>
      <c r="Q9" s="171">
        <f t="shared" si="7"/>
        <v>5</v>
      </c>
      <c r="R9" s="192">
        <v>0</v>
      </c>
      <c r="S9" s="193">
        <v>0</v>
      </c>
      <c r="T9" s="171">
        <f t="shared" si="8"/>
        <v>1</v>
      </c>
      <c r="U9" s="194">
        <f t="shared" si="9"/>
        <v>3</v>
      </c>
      <c r="V9" s="171" t="str">
        <f t="shared" si="10"/>
        <v>100% of the exposed length is cement/asphalt road while 0% is rough road</v>
      </c>
      <c r="W9" s="194">
        <f t="shared" si="11"/>
        <v>2.5</v>
      </c>
      <c r="X9" s="171" t="str">
        <f t="shared" si="12"/>
        <v>MODERATE</v>
      </c>
      <c r="Y9" s="195" t="s">
        <v>88</v>
      </c>
      <c r="Z9" s="171">
        <v>3</v>
      </c>
      <c r="AA9" s="195" t="s">
        <v>89</v>
      </c>
      <c r="AB9" s="171">
        <v>2</v>
      </c>
      <c r="AC9" s="195" t="s">
        <v>90</v>
      </c>
      <c r="AD9" s="171">
        <v>4</v>
      </c>
      <c r="AE9" s="195" t="s">
        <v>91</v>
      </c>
      <c r="AF9" s="171">
        <v>3</v>
      </c>
      <c r="AG9" s="195" t="s">
        <v>87</v>
      </c>
      <c r="AH9" s="171">
        <v>4</v>
      </c>
      <c r="AI9" s="196" t="s">
        <v>298</v>
      </c>
      <c r="AJ9" s="171">
        <v>4</v>
      </c>
      <c r="AK9" s="194">
        <f t="shared" si="0"/>
        <v>3.3333333333333335</v>
      </c>
      <c r="AL9" s="171"/>
      <c r="AM9" s="194">
        <f t="shared" si="1"/>
        <v>0.75</v>
      </c>
      <c r="AN9" s="171" t="str">
        <f t="shared" si="13"/>
        <v>LOW</v>
      </c>
      <c r="AO9" s="171">
        <v>1</v>
      </c>
      <c r="AP9" s="171">
        <f>AO9*C9</f>
        <v>4</v>
      </c>
      <c r="AQ9" s="171" t="str">
        <f>_xlfn.IFS(AP9&lt;=5,"LOW RISK",AND(AP9&gt;5,AP9&lt;=12),"MODERATE RISK",AP9&gt;12,"HIGH RISK")</f>
        <v>LOW RISK</v>
      </c>
    </row>
    <row r="10" spans="1:43" s="176" customFormat="1" ht="56.25">
      <c r="A10" s="170"/>
      <c r="B10" s="171" t="s">
        <v>289</v>
      </c>
      <c r="C10" s="171">
        <v>4</v>
      </c>
      <c r="D10" s="171"/>
      <c r="E10" s="175" t="s">
        <v>293</v>
      </c>
      <c r="F10" s="182" t="s">
        <v>218</v>
      </c>
      <c r="G10" s="182" t="s">
        <v>1</v>
      </c>
      <c r="H10" s="172">
        <v>2600000</v>
      </c>
      <c r="I10" s="190">
        <v>9.9182000000000006</v>
      </c>
      <c r="J10" s="173">
        <v>3.5922100000000001</v>
      </c>
      <c r="K10" s="172">
        <f t="shared" si="3"/>
        <v>9339746</v>
      </c>
      <c r="L10" s="191">
        <f t="shared" si="4"/>
        <v>0.36218366235808919</v>
      </c>
      <c r="M10" s="175">
        <f t="shared" si="5"/>
        <v>4</v>
      </c>
      <c r="N10" s="175" t="str">
        <f t="shared" si="6"/>
        <v>36.22% of the road is exposed with a value of 9339746</v>
      </c>
      <c r="O10" s="192">
        <v>0</v>
      </c>
      <c r="P10" s="193">
        <v>0</v>
      </c>
      <c r="Q10" s="171">
        <f t="shared" si="7"/>
        <v>1</v>
      </c>
      <c r="R10" s="192">
        <v>3.5922100000000001</v>
      </c>
      <c r="S10" s="193">
        <v>1</v>
      </c>
      <c r="T10" s="171">
        <f t="shared" si="8"/>
        <v>5</v>
      </c>
      <c r="U10" s="194">
        <f t="shared" si="9"/>
        <v>3</v>
      </c>
      <c r="V10" s="171" t="str">
        <f t="shared" si="10"/>
        <v>0% of the exposed length is cement/asphalt road while 100% is rough road</v>
      </c>
      <c r="W10" s="194">
        <f t="shared" si="11"/>
        <v>3.5</v>
      </c>
      <c r="X10" s="171" t="str">
        <f t="shared" si="12"/>
        <v>HIGH</v>
      </c>
      <c r="Y10" s="195" t="s">
        <v>88</v>
      </c>
      <c r="Z10" s="171">
        <v>3</v>
      </c>
      <c r="AA10" s="195" t="s">
        <v>89</v>
      </c>
      <c r="AB10" s="171">
        <v>2</v>
      </c>
      <c r="AC10" s="195" t="s">
        <v>90</v>
      </c>
      <c r="AD10" s="171">
        <v>4</v>
      </c>
      <c r="AE10" s="195" t="s">
        <v>91</v>
      </c>
      <c r="AF10" s="171">
        <v>3</v>
      </c>
      <c r="AG10" s="195" t="s">
        <v>87</v>
      </c>
      <c r="AH10" s="171">
        <v>4</v>
      </c>
      <c r="AI10" s="196" t="s">
        <v>298</v>
      </c>
      <c r="AJ10" s="171">
        <v>4</v>
      </c>
      <c r="AK10" s="194">
        <f t="shared" si="0"/>
        <v>3.3333333333333335</v>
      </c>
      <c r="AL10" s="171"/>
      <c r="AM10" s="194">
        <f t="shared" si="1"/>
        <v>1.05</v>
      </c>
      <c r="AN10" s="171" t="str">
        <f>_xlfn.IFS(AM10&gt;4,"HIGH",AM10&gt;3,"MEDIUM HIGH",AM10&gt;2,"MEDIUM",AM10&gt;1,"MEDIUM LOW",AM10&lt;=1,"LOW")</f>
        <v>MEDIUM LOW</v>
      </c>
      <c r="AO10" s="171">
        <v>2</v>
      </c>
      <c r="AP10" s="171">
        <f>AO10*C10</f>
        <v>8</v>
      </c>
      <c r="AQ10" s="171" t="str">
        <f t="shared" si="2"/>
        <v>MODERATE RISK</v>
      </c>
    </row>
    <row r="11" spans="1:43" s="176" customFormat="1" ht="56.25">
      <c r="A11" s="170"/>
      <c r="B11" s="171" t="s">
        <v>289</v>
      </c>
      <c r="C11" s="171">
        <v>4</v>
      </c>
      <c r="D11" s="171"/>
      <c r="E11" s="175" t="s">
        <v>293</v>
      </c>
      <c r="F11" s="182" t="s">
        <v>218</v>
      </c>
      <c r="G11" s="182" t="s">
        <v>1</v>
      </c>
      <c r="H11" s="172">
        <v>2600000</v>
      </c>
      <c r="I11" s="190">
        <v>9.9182000000000006</v>
      </c>
      <c r="J11" s="173">
        <v>1.1626399999999999</v>
      </c>
      <c r="K11" s="172">
        <f t="shared" si="3"/>
        <v>3022863.9999999995</v>
      </c>
      <c r="L11" s="191">
        <f t="shared" si="4"/>
        <v>0.11722288318444878</v>
      </c>
      <c r="M11" s="175">
        <f t="shared" si="5"/>
        <v>2</v>
      </c>
      <c r="N11" s="175" t="str">
        <f t="shared" si="6"/>
        <v>11.72% of the road is exposed with a value of 3022864</v>
      </c>
      <c r="O11" s="192">
        <v>0</v>
      </c>
      <c r="P11" s="193">
        <v>0</v>
      </c>
      <c r="Q11" s="171">
        <f t="shared" si="7"/>
        <v>1</v>
      </c>
      <c r="R11" s="192">
        <v>1.1626399999999999</v>
      </c>
      <c r="S11" s="193">
        <v>1</v>
      </c>
      <c r="T11" s="171">
        <f t="shared" si="8"/>
        <v>5</v>
      </c>
      <c r="U11" s="194">
        <f t="shared" si="9"/>
        <v>3</v>
      </c>
      <c r="V11" s="171" t="str">
        <f t="shared" si="10"/>
        <v>0% of the exposed length is cement/asphalt road while 100% is rough road</v>
      </c>
      <c r="W11" s="194">
        <f t="shared" si="11"/>
        <v>2.5</v>
      </c>
      <c r="X11" s="171" t="str">
        <f t="shared" si="12"/>
        <v>MODERATE</v>
      </c>
      <c r="Y11" s="195" t="s">
        <v>88</v>
      </c>
      <c r="Z11" s="171">
        <v>3</v>
      </c>
      <c r="AA11" s="195" t="s">
        <v>89</v>
      </c>
      <c r="AB11" s="171">
        <v>2</v>
      </c>
      <c r="AC11" s="195" t="s">
        <v>90</v>
      </c>
      <c r="AD11" s="171">
        <v>4</v>
      </c>
      <c r="AE11" s="195" t="s">
        <v>91</v>
      </c>
      <c r="AF11" s="171">
        <v>3</v>
      </c>
      <c r="AG11" s="195" t="s">
        <v>87</v>
      </c>
      <c r="AH11" s="171">
        <v>4</v>
      </c>
      <c r="AI11" s="196" t="s">
        <v>298</v>
      </c>
      <c r="AJ11" s="171">
        <v>4</v>
      </c>
      <c r="AK11" s="194">
        <f t="shared" si="0"/>
        <v>3.3333333333333335</v>
      </c>
      <c r="AL11" s="171"/>
      <c r="AM11" s="194">
        <f t="shared" si="1"/>
        <v>0.75</v>
      </c>
      <c r="AN11" s="171" t="str">
        <f>_xlfn.IFS(AM11&gt;4,"HIGH",AM11&gt;3,"MEDIUM HIGH",AM11&gt;2,"MEDIUM",AM11&gt;1,"MEDIUM LOW",AM11&lt;=1,"LOW")</f>
        <v>LOW</v>
      </c>
      <c r="AO11" s="171">
        <v>2</v>
      </c>
      <c r="AP11" s="171">
        <f>AO11*C11</f>
        <v>8</v>
      </c>
      <c r="AQ11" s="171" t="str">
        <f t="shared" si="2"/>
        <v>MODERATE RISK</v>
      </c>
    </row>
    <row r="12" spans="1:43" s="176" customFormat="1" ht="56.25">
      <c r="A12" s="170"/>
      <c r="B12" s="171" t="s">
        <v>289</v>
      </c>
      <c r="C12" s="171">
        <v>4</v>
      </c>
      <c r="D12" s="171"/>
      <c r="E12" s="175" t="s">
        <v>293</v>
      </c>
      <c r="F12" s="182" t="s">
        <v>220</v>
      </c>
      <c r="G12" s="182" t="s">
        <v>286</v>
      </c>
      <c r="H12" s="172">
        <v>5200000</v>
      </c>
      <c r="I12" s="190">
        <v>12.9658</v>
      </c>
      <c r="J12" s="173">
        <v>1.2397199999999999</v>
      </c>
      <c r="K12" s="172">
        <f t="shared" si="3"/>
        <v>6446544</v>
      </c>
      <c r="L12" s="191">
        <f t="shared" si="4"/>
        <v>9.5614616915269401E-2</v>
      </c>
      <c r="M12" s="175">
        <f t="shared" si="5"/>
        <v>2</v>
      </c>
      <c r="N12" s="175" t="str">
        <f t="shared" si="6"/>
        <v>9.56% of the road is exposed with a value of 6446544</v>
      </c>
      <c r="O12" s="192">
        <v>1.2397199999999999</v>
      </c>
      <c r="P12" s="193">
        <v>1</v>
      </c>
      <c r="Q12" s="171">
        <f t="shared" si="7"/>
        <v>5</v>
      </c>
      <c r="R12" s="192">
        <v>0</v>
      </c>
      <c r="S12" s="193">
        <v>0</v>
      </c>
      <c r="T12" s="171">
        <f t="shared" si="8"/>
        <v>1</v>
      </c>
      <c r="U12" s="194">
        <f t="shared" si="9"/>
        <v>3</v>
      </c>
      <c r="V12" s="171" t="str">
        <f t="shared" si="10"/>
        <v>100% of the exposed length is cement/asphalt road while 0% is rough road</v>
      </c>
      <c r="W12" s="194">
        <f t="shared" si="11"/>
        <v>2.5</v>
      </c>
      <c r="X12" s="171" t="str">
        <f t="shared" si="12"/>
        <v>MODERATE</v>
      </c>
      <c r="Y12" s="195" t="s">
        <v>88</v>
      </c>
      <c r="Z12" s="171">
        <v>3</v>
      </c>
      <c r="AA12" s="195" t="s">
        <v>89</v>
      </c>
      <c r="AB12" s="171">
        <v>2</v>
      </c>
      <c r="AC12" s="195" t="s">
        <v>90</v>
      </c>
      <c r="AD12" s="171">
        <v>4</v>
      </c>
      <c r="AE12" s="195" t="s">
        <v>91</v>
      </c>
      <c r="AF12" s="171">
        <v>3</v>
      </c>
      <c r="AG12" s="195" t="s">
        <v>87</v>
      </c>
      <c r="AH12" s="171">
        <v>4</v>
      </c>
      <c r="AI12" s="196" t="s">
        <v>298</v>
      </c>
      <c r="AJ12" s="171">
        <v>4</v>
      </c>
      <c r="AK12" s="194">
        <f t="shared" si="0"/>
        <v>3.3333333333333335</v>
      </c>
      <c r="AL12" s="171"/>
      <c r="AM12" s="194">
        <f t="shared" si="1"/>
        <v>0.75</v>
      </c>
      <c r="AN12" s="171" t="str">
        <f t="shared" ref="AN12" si="14">_xlfn.IFS(AM12&gt;4,"HIGH",AM12&gt;3,"MEDIUM HIGH",AM12&gt;2,"MEDIUM",AM12&gt;1,"MEDIUM LOW",AM12&lt;=1,"LOW")</f>
        <v>LOW</v>
      </c>
      <c r="AO12" s="171">
        <v>1</v>
      </c>
      <c r="AP12" s="171">
        <f>AO12*C12</f>
        <v>4</v>
      </c>
      <c r="AQ12" s="171" t="str">
        <f t="shared" si="2"/>
        <v>LOW RISK</v>
      </c>
    </row>
    <row r="13" spans="1:43" s="176" customFormat="1" ht="56.25">
      <c r="A13" s="170"/>
      <c r="B13" s="171" t="s">
        <v>289</v>
      </c>
      <c r="C13" s="171">
        <v>4</v>
      </c>
      <c r="D13" s="171"/>
      <c r="E13" s="175" t="s">
        <v>293</v>
      </c>
      <c r="F13" s="182" t="s">
        <v>220</v>
      </c>
      <c r="G13" s="182" t="s">
        <v>286</v>
      </c>
      <c r="H13" s="172">
        <v>5200000</v>
      </c>
      <c r="I13" s="190">
        <v>12.9658</v>
      </c>
      <c r="J13" s="173">
        <v>4.8947000000000003</v>
      </c>
      <c r="K13" s="172">
        <f t="shared" si="3"/>
        <v>25452440</v>
      </c>
      <c r="L13" s="191">
        <f t="shared" si="4"/>
        <v>0.37750852242052169</v>
      </c>
      <c r="M13" s="175">
        <f t="shared" si="5"/>
        <v>4</v>
      </c>
      <c r="N13" s="175" t="str">
        <f t="shared" si="6"/>
        <v>37.75% of the road is exposed with a value of 25452440</v>
      </c>
      <c r="O13" s="192">
        <v>4.8947000000000003</v>
      </c>
      <c r="P13" s="193">
        <v>1</v>
      </c>
      <c r="Q13" s="171">
        <f t="shared" si="7"/>
        <v>5</v>
      </c>
      <c r="R13" s="192">
        <v>0</v>
      </c>
      <c r="S13" s="193">
        <v>0</v>
      </c>
      <c r="T13" s="171">
        <f t="shared" si="8"/>
        <v>1</v>
      </c>
      <c r="U13" s="194">
        <f t="shared" si="9"/>
        <v>3</v>
      </c>
      <c r="V13" s="171" t="str">
        <f t="shared" si="10"/>
        <v>100% of the exposed length is cement/asphalt road while 0% is rough road</v>
      </c>
      <c r="W13" s="194">
        <f t="shared" si="11"/>
        <v>3.5</v>
      </c>
      <c r="X13" s="171" t="str">
        <f t="shared" si="12"/>
        <v>HIGH</v>
      </c>
      <c r="Y13" s="195" t="s">
        <v>88</v>
      </c>
      <c r="Z13" s="171">
        <v>3</v>
      </c>
      <c r="AA13" s="195" t="s">
        <v>89</v>
      </c>
      <c r="AB13" s="171">
        <v>2</v>
      </c>
      <c r="AC13" s="195" t="s">
        <v>90</v>
      </c>
      <c r="AD13" s="171">
        <v>4</v>
      </c>
      <c r="AE13" s="195" t="s">
        <v>91</v>
      </c>
      <c r="AF13" s="171">
        <v>3</v>
      </c>
      <c r="AG13" s="195" t="s">
        <v>87</v>
      </c>
      <c r="AH13" s="171">
        <v>4</v>
      </c>
      <c r="AI13" s="196" t="s">
        <v>298</v>
      </c>
      <c r="AJ13" s="171">
        <v>4</v>
      </c>
      <c r="AK13" s="194">
        <f t="shared" si="0"/>
        <v>3.3333333333333335</v>
      </c>
      <c r="AL13" s="171"/>
      <c r="AM13" s="194">
        <f t="shared" si="1"/>
        <v>1.05</v>
      </c>
      <c r="AN13" s="171" t="str">
        <f>_xlfn.IFS(AM13&gt;4,"HIGH",AM13&gt;3,"MEDIUM HIGH",AM13&gt;2,"MEDIUM",AM13&gt;1,"MEDIUM LOW",AM13&lt;=1,"LOW")</f>
        <v>MEDIUM LOW</v>
      </c>
      <c r="AO13" s="171">
        <v>1</v>
      </c>
      <c r="AP13" s="171">
        <f>AO13*C13</f>
        <v>4</v>
      </c>
      <c r="AQ13" s="171" t="str">
        <f t="shared" si="2"/>
        <v>LOW RISK</v>
      </c>
    </row>
    <row r="14" spans="1:43" s="176" customFormat="1" ht="56.25">
      <c r="A14" s="170"/>
      <c r="B14" s="171" t="s">
        <v>289</v>
      </c>
      <c r="C14" s="171">
        <v>4</v>
      </c>
      <c r="D14" s="171"/>
      <c r="E14" s="175" t="s">
        <v>293</v>
      </c>
      <c r="F14" s="182" t="s">
        <v>220</v>
      </c>
      <c r="G14" s="182" t="s">
        <v>286</v>
      </c>
      <c r="H14" s="172">
        <v>5200000</v>
      </c>
      <c r="I14" s="190">
        <v>12.9658</v>
      </c>
      <c r="J14" s="173">
        <v>5.2754599999999998</v>
      </c>
      <c r="K14" s="172">
        <f t="shared" si="3"/>
        <v>27432392</v>
      </c>
      <c r="L14" s="191">
        <f t="shared" si="4"/>
        <v>0.40687500964074719</v>
      </c>
      <c r="M14" s="175">
        <f t="shared" si="5"/>
        <v>4</v>
      </c>
      <c r="N14" s="175" t="str">
        <f t="shared" si="6"/>
        <v>40.69% of the road is exposed with a value of 27432392</v>
      </c>
      <c r="O14" s="192">
        <v>5.2754599999999998</v>
      </c>
      <c r="P14" s="193">
        <v>1</v>
      </c>
      <c r="Q14" s="171">
        <f t="shared" si="7"/>
        <v>5</v>
      </c>
      <c r="R14" s="192">
        <v>0</v>
      </c>
      <c r="S14" s="193">
        <v>0</v>
      </c>
      <c r="T14" s="171">
        <f t="shared" si="8"/>
        <v>1</v>
      </c>
      <c r="U14" s="194">
        <f t="shared" si="9"/>
        <v>3</v>
      </c>
      <c r="V14" s="171" t="str">
        <f t="shared" si="10"/>
        <v>100% of the exposed length is cement/asphalt road while 0% is rough road</v>
      </c>
      <c r="W14" s="194">
        <f t="shared" si="11"/>
        <v>3.5</v>
      </c>
      <c r="X14" s="171" t="str">
        <f t="shared" si="12"/>
        <v>HIGH</v>
      </c>
      <c r="Y14" s="195" t="s">
        <v>88</v>
      </c>
      <c r="Z14" s="171">
        <v>3</v>
      </c>
      <c r="AA14" s="195" t="s">
        <v>89</v>
      </c>
      <c r="AB14" s="171">
        <v>2</v>
      </c>
      <c r="AC14" s="195" t="s">
        <v>90</v>
      </c>
      <c r="AD14" s="171">
        <v>4</v>
      </c>
      <c r="AE14" s="195" t="s">
        <v>91</v>
      </c>
      <c r="AF14" s="171">
        <v>3</v>
      </c>
      <c r="AG14" s="195" t="s">
        <v>87</v>
      </c>
      <c r="AH14" s="171">
        <v>4</v>
      </c>
      <c r="AI14" s="196" t="s">
        <v>298</v>
      </c>
      <c r="AJ14" s="171">
        <v>4</v>
      </c>
      <c r="AK14" s="194">
        <f t="shared" si="0"/>
        <v>3.3333333333333335</v>
      </c>
      <c r="AL14" s="171"/>
      <c r="AM14" s="194">
        <f t="shared" si="1"/>
        <v>1.05</v>
      </c>
      <c r="AN14" s="171" t="str">
        <f t="shared" ref="AN14" si="15">_xlfn.IFS(AM14&gt;4,"HIGH",AM14&gt;3,"MEDIUM HIGH",AM14&gt;2,"MEDIUM",AM14&gt;1,"MEDIUM LOW",AM14&lt;=1,"LOW")</f>
        <v>MEDIUM LOW</v>
      </c>
      <c r="AO14" s="171">
        <v>1</v>
      </c>
      <c r="AP14" s="171">
        <f>AO14*C14</f>
        <v>4</v>
      </c>
      <c r="AQ14" s="171" t="str">
        <f t="shared" si="2"/>
        <v>LOW RISK</v>
      </c>
    </row>
    <row r="15" spans="1:43" s="176" customFormat="1" ht="56.25">
      <c r="A15" s="170"/>
      <c r="B15" s="171" t="s">
        <v>289</v>
      </c>
      <c r="C15" s="171">
        <v>4</v>
      </c>
      <c r="D15" s="171"/>
      <c r="E15" s="175" t="s">
        <v>293</v>
      </c>
      <c r="F15" s="182" t="s">
        <v>220</v>
      </c>
      <c r="G15" s="182" t="s">
        <v>1</v>
      </c>
      <c r="H15" s="172">
        <v>2600000</v>
      </c>
      <c r="I15" s="190">
        <v>12.465199999999999</v>
      </c>
      <c r="J15" s="173">
        <v>2.1092599999999999</v>
      </c>
      <c r="K15" s="172">
        <f t="shared" si="3"/>
        <v>5484076</v>
      </c>
      <c r="L15" s="191">
        <f t="shared" si="4"/>
        <v>0.16921188589031866</v>
      </c>
      <c r="M15" s="175">
        <f t="shared" si="5"/>
        <v>3</v>
      </c>
      <c r="N15" s="175" t="str">
        <f t="shared" si="6"/>
        <v>16.92% of the road is exposed with a value of 5484076</v>
      </c>
      <c r="O15" s="192">
        <v>0</v>
      </c>
      <c r="P15" s="193">
        <v>0</v>
      </c>
      <c r="Q15" s="171">
        <f t="shared" si="7"/>
        <v>1</v>
      </c>
      <c r="R15" s="192">
        <v>2.1092599999999999</v>
      </c>
      <c r="S15" s="193">
        <v>1</v>
      </c>
      <c r="T15" s="171">
        <f t="shared" si="8"/>
        <v>5</v>
      </c>
      <c r="U15" s="194">
        <f t="shared" si="9"/>
        <v>3</v>
      </c>
      <c r="V15" s="171" t="str">
        <f t="shared" si="10"/>
        <v>0% of the exposed length is cement/asphalt road while 100% is rough road</v>
      </c>
      <c r="W15" s="194">
        <f t="shared" si="11"/>
        <v>3</v>
      </c>
      <c r="X15" s="171" t="str">
        <f t="shared" si="12"/>
        <v>MODERATE</v>
      </c>
      <c r="Y15" s="195" t="s">
        <v>88</v>
      </c>
      <c r="Z15" s="171">
        <v>3</v>
      </c>
      <c r="AA15" s="195" t="s">
        <v>89</v>
      </c>
      <c r="AB15" s="171">
        <v>2</v>
      </c>
      <c r="AC15" s="195" t="s">
        <v>90</v>
      </c>
      <c r="AD15" s="171">
        <v>4</v>
      </c>
      <c r="AE15" s="195" t="s">
        <v>91</v>
      </c>
      <c r="AF15" s="171">
        <v>3</v>
      </c>
      <c r="AG15" s="195" t="s">
        <v>87</v>
      </c>
      <c r="AH15" s="171">
        <v>4</v>
      </c>
      <c r="AI15" s="196" t="s">
        <v>298</v>
      </c>
      <c r="AJ15" s="171">
        <v>4</v>
      </c>
      <c r="AK15" s="194">
        <f t="shared" si="0"/>
        <v>3.3333333333333335</v>
      </c>
      <c r="AL15" s="171"/>
      <c r="AM15" s="194">
        <f t="shared" si="1"/>
        <v>0.89999999999999991</v>
      </c>
      <c r="AN15" s="171" t="str">
        <f>_xlfn.IFS(AM15&gt;4,"HIGH",AM15&gt;3,"MEDIUM HIGH",AM15&gt;2,"MEDIUM",AM15&gt;1,"MEDIUM LOW",AM15&lt;=1,"LOW")</f>
        <v>LOW</v>
      </c>
      <c r="AO15" s="171">
        <v>2</v>
      </c>
      <c r="AP15" s="171">
        <f>AO15*C15</f>
        <v>8</v>
      </c>
      <c r="AQ15" s="171" t="str">
        <f t="shared" si="2"/>
        <v>MODERATE RISK</v>
      </c>
    </row>
    <row r="16" spans="1:43" s="176" customFormat="1" ht="56.25">
      <c r="A16" s="170"/>
      <c r="B16" s="171" t="s">
        <v>289</v>
      </c>
      <c r="C16" s="171">
        <v>4</v>
      </c>
      <c r="D16" s="171"/>
      <c r="E16" s="175" t="s">
        <v>293</v>
      </c>
      <c r="F16" s="182" t="s">
        <v>220</v>
      </c>
      <c r="G16" s="182" t="s">
        <v>1</v>
      </c>
      <c r="H16" s="172">
        <v>2600000</v>
      </c>
      <c r="I16" s="190">
        <v>12.465199999999999</v>
      </c>
      <c r="J16" s="173">
        <v>3.6369799999999999</v>
      </c>
      <c r="K16" s="172">
        <f t="shared" si="3"/>
        <v>9456148</v>
      </c>
      <c r="L16" s="191">
        <f t="shared" si="4"/>
        <v>0.29177068959984598</v>
      </c>
      <c r="M16" s="175">
        <f t="shared" si="5"/>
        <v>3</v>
      </c>
      <c r="N16" s="175" t="str">
        <f t="shared" si="6"/>
        <v>29.18% of the road is exposed with a value of 9456148</v>
      </c>
      <c r="O16" s="192">
        <v>0</v>
      </c>
      <c r="P16" s="193">
        <v>0</v>
      </c>
      <c r="Q16" s="171">
        <f t="shared" si="7"/>
        <v>1</v>
      </c>
      <c r="R16" s="192">
        <v>3.6369799999999999</v>
      </c>
      <c r="S16" s="193">
        <v>1</v>
      </c>
      <c r="T16" s="171">
        <f t="shared" si="8"/>
        <v>5</v>
      </c>
      <c r="U16" s="194">
        <f t="shared" si="9"/>
        <v>3</v>
      </c>
      <c r="V16" s="171" t="str">
        <f t="shared" si="10"/>
        <v>0% of the exposed length is cement/asphalt road while 100% is rough road</v>
      </c>
      <c r="W16" s="194">
        <f t="shared" si="11"/>
        <v>3</v>
      </c>
      <c r="X16" s="171" t="str">
        <f t="shared" si="12"/>
        <v>MODERATE</v>
      </c>
      <c r="Y16" s="195" t="s">
        <v>88</v>
      </c>
      <c r="Z16" s="171">
        <v>3</v>
      </c>
      <c r="AA16" s="195" t="s">
        <v>89</v>
      </c>
      <c r="AB16" s="171">
        <v>2</v>
      </c>
      <c r="AC16" s="195" t="s">
        <v>90</v>
      </c>
      <c r="AD16" s="171">
        <v>4</v>
      </c>
      <c r="AE16" s="195" t="s">
        <v>91</v>
      </c>
      <c r="AF16" s="171">
        <v>3</v>
      </c>
      <c r="AG16" s="195" t="s">
        <v>87</v>
      </c>
      <c r="AH16" s="171">
        <v>4</v>
      </c>
      <c r="AI16" s="196" t="s">
        <v>298</v>
      </c>
      <c r="AJ16" s="171">
        <v>4</v>
      </c>
      <c r="AK16" s="194">
        <f t="shared" si="0"/>
        <v>3.3333333333333335</v>
      </c>
      <c r="AL16" s="171"/>
      <c r="AM16" s="194">
        <f t="shared" si="1"/>
        <v>0.89999999999999991</v>
      </c>
      <c r="AN16" s="171" t="str">
        <f t="shared" ref="AN16" si="16">_xlfn.IFS(AM16&gt;4,"HIGH",AM16&gt;3,"MEDIUM HIGH",AM16&gt;2,"MEDIUM",AM16&gt;1,"MEDIUM LOW",AM16&lt;=1,"LOW")</f>
        <v>LOW</v>
      </c>
      <c r="AO16" s="171">
        <v>2</v>
      </c>
      <c r="AP16" s="171">
        <f>AO16*C16</f>
        <v>8</v>
      </c>
      <c r="AQ16" s="171" t="str">
        <f t="shared" si="2"/>
        <v>MODERATE RISK</v>
      </c>
    </row>
    <row r="17" spans="1:43" s="176" customFormat="1" ht="56.25">
      <c r="A17" s="170"/>
      <c r="B17" s="171" t="s">
        <v>289</v>
      </c>
      <c r="C17" s="171">
        <v>4</v>
      </c>
      <c r="D17" s="171"/>
      <c r="E17" s="175" t="s">
        <v>293</v>
      </c>
      <c r="F17" s="182" t="s">
        <v>220</v>
      </c>
      <c r="G17" s="182" t="s">
        <v>1</v>
      </c>
      <c r="H17" s="172">
        <v>2600000</v>
      </c>
      <c r="I17" s="190">
        <v>12.465199999999999</v>
      </c>
      <c r="J17" s="173">
        <v>6.6695799999999998</v>
      </c>
      <c r="K17" s="172">
        <f t="shared" si="3"/>
        <v>17340908</v>
      </c>
      <c r="L17" s="191">
        <f t="shared" si="4"/>
        <v>0.53505599589256492</v>
      </c>
      <c r="M17" s="175">
        <f t="shared" si="5"/>
        <v>5</v>
      </c>
      <c r="N17" s="175" t="str">
        <f t="shared" si="6"/>
        <v>53.51% of the road is exposed with a value of 17340908</v>
      </c>
      <c r="O17" s="192">
        <v>0</v>
      </c>
      <c r="P17" s="193">
        <v>0</v>
      </c>
      <c r="Q17" s="171">
        <f t="shared" si="7"/>
        <v>1</v>
      </c>
      <c r="R17" s="192">
        <v>6.6695799999999998</v>
      </c>
      <c r="S17" s="193">
        <v>1</v>
      </c>
      <c r="T17" s="171">
        <f t="shared" si="8"/>
        <v>5</v>
      </c>
      <c r="U17" s="194">
        <f t="shared" si="9"/>
        <v>3</v>
      </c>
      <c r="V17" s="171" t="str">
        <f t="shared" si="10"/>
        <v>0% of the exposed length is cement/asphalt road while 100% is rough road</v>
      </c>
      <c r="W17" s="194">
        <f t="shared" si="11"/>
        <v>4</v>
      </c>
      <c r="X17" s="171" t="str">
        <f t="shared" si="12"/>
        <v>HIGH</v>
      </c>
      <c r="Y17" s="195" t="s">
        <v>88</v>
      </c>
      <c r="Z17" s="171">
        <v>3</v>
      </c>
      <c r="AA17" s="195" t="s">
        <v>89</v>
      </c>
      <c r="AB17" s="171">
        <v>2</v>
      </c>
      <c r="AC17" s="195" t="s">
        <v>90</v>
      </c>
      <c r="AD17" s="171">
        <v>4</v>
      </c>
      <c r="AE17" s="195" t="s">
        <v>91</v>
      </c>
      <c r="AF17" s="171">
        <v>3</v>
      </c>
      <c r="AG17" s="195" t="s">
        <v>87</v>
      </c>
      <c r="AH17" s="171">
        <v>4</v>
      </c>
      <c r="AI17" s="196" t="s">
        <v>298</v>
      </c>
      <c r="AJ17" s="171">
        <v>4</v>
      </c>
      <c r="AK17" s="194">
        <f t="shared" si="0"/>
        <v>3.3333333333333335</v>
      </c>
      <c r="AL17" s="171"/>
      <c r="AM17" s="194">
        <f t="shared" si="1"/>
        <v>1.2</v>
      </c>
      <c r="AN17" s="171" t="str">
        <f>_xlfn.IFS(AM17&gt;4,"HIGH",AM17&gt;3,"MEDIUM HIGH",AM17&gt;2,"MEDIUM",AM17&gt;1,"MEDIUM LOW",AM17&lt;=1,"LOW")</f>
        <v>MEDIUM LOW</v>
      </c>
      <c r="AO17" s="171">
        <v>2</v>
      </c>
      <c r="AP17" s="171">
        <f>AO17*C17</f>
        <v>8</v>
      </c>
      <c r="AQ17" s="171" t="str">
        <f t="shared" si="2"/>
        <v>MODERATE RISK</v>
      </c>
    </row>
    <row r="18" spans="1:43" s="176" customFormat="1" ht="56.25">
      <c r="A18" s="170"/>
      <c r="B18" s="171" t="s">
        <v>289</v>
      </c>
      <c r="C18" s="171">
        <v>4</v>
      </c>
      <c r="D18" s="171"/>
      <c r="E18" s="175" t="s">
        <v>292</v>
      </c>
      <c r="F18" s="182" t="s">
        <v>221</v>
      </c>
      <c r="G18" s="182" t="s">
        <v>1</v>
      </c>
      <c r="H18" s="172">
        <v>2600000</v>
      </c>
      <c r="I18" s="190">
        <v>6.2315800000000001</v>
      </c>
      <c r="J18" s="173">
        <v>0.48751</v>
      </c>
      <c r="K18" s="172">
        <f t="shared" si="3"/>
        <v>1267526</v>
      </c>
      <c r="L18" s="191">
        <f t="shared" si="4"/>
        <v>7.8232165839161177E-2</v>
      </c>
      <c r="M18" s="175">
        <f t="shared" si="5"/>
        <v>2</v>
      </c>
      <c r="N18" s="175" t="str">
        <f t="shared" si="6"/>
        <v>7.82% of the road is exposed with a value of 1267526</v>
      </c>
      <c r="O18" s="192">
        <v>0.11700239999999999</v>
      </c>
      <c r="P18" s="193">
        <v>0.24</v>
      </c>
      <c r="Q18" s="171">
        <f t="shared" si="7"/>
        <v>3</v>
      </c>
      <c r="R18" s="192">
        <v>0.37050759999999999</v>
      </c>
      <c r="S18" s="193">
        <v>0.76</v>
      </c>
      <c r="T18" s="171">
        <f t="shared" si="8"/>
        <v>5</v>
      </c>
      <c r="U18" s="194">
        <f t="shared" si="9"/>
        <v>4</v>
      </c>
      <c r="V18" s="171" t="str">
        <f t="shared" si="10"/>
        <v>24% of the exposed length is cement/asphalt road while 76% is rough road</v>
      </c>
      <c r="W18" s="194">
        <f t="shared" si="11"/>
        <v>3</v>
      </c>
      <c r="X18" s="171" t="str">
        <f t="shared" si="12"/>
        <v>MODERATE</v>
      </c>
      <c r="Y18" s="195" t="s">
        <v>88</v>
      </c>
      <c r="Z18" s="171">
        <v>3</v>
      </c>
      <c r="AA18" s="195" t="s">
        <v>89</v>
      </c>
      <c r="AB18" s="171">
        <v>2</v>
      </c>
      <c r="AC18" s="195" t="s">
        <v>90</v>
      </c>
      <c r="AD18" s="171">
        <v>4</v>
      </c>
      <c r="AE18" s="195" t="s">
        <v>91</v>
      </c>
      <c r="AF18" s="171">
        <v>3</v>
      </c>
      <c r="AG18" s="195" t="s">
        <v>87</v>
      </c>
      <c r="AH18" s="171">
        <v>4</v>
      </c>
      <c r="AI18" s="196" t="s">
        <v>298</v>
      </c>
      <c r="AJ18" s="171">
        <v>4</v>
      </c>
      <c r="AK18" s="194">
        <f t="shared" si="0"/>
        <v>3.3333333333333335</v>
      </c>
      <c r="AL18" s="171"/>
      <c r="AM18" s="194">
        <f t="shared" si="1"/>
        <v>0.89999999999999991</v>
      </c>
      <c r="AN18" s="171" t="str">
        <f t="shared" ref="AN18:AN20" si="17">_xlfn.IFS(AM18&gt;4,"HIGH",AM18&gt;3,"MEDIUM HIGH",AM18&gt;2,"MEDIUM",AM18&gt;1,"MEDIUM LOW",AM18&lt;=1,"LOW")</f>
        <v>LOW</v>
      </c>
      <c r="AO18" s="171">
        <v>3</v>
      </c>
      <c r="AP18" s="171">
        <f>AO18*C18</f>
        <v>12</v>
      </c>
      <c r="AQ18" s="171" t="str">
        <f t="shared" si="2"/>
        <v>MODERATE RISK</v>
      </c>
    </row>
    <row r="19" spans="1:43" s="176" customFormat="1" ht="56.25">
      <c r="A19" s="170"/>
      <c r="B19" s="171" t="s">
        <v>289</v>
      </c>
      <c r="C19" s="171">
        <v>4</v>
      </c>
      <c r="D19" s="171"/>
      <c r="E19" s="175" t="s">
        <v>293</v>
      </c>
      <c r="F19" s="182" t="s">
        <v>222</v>
      </c>
      <c r="G19" s="182" t="s">
        <v>1</v>
      </c>
      <c r="H19" s="172">
        <v>2600000</v>
      </c>
      <c r="I19" s="190">
        <v>17.492000000000001</v>
      </c>
      <c r="J19" s="173">
        <v>8.4069699999999994</v>
      </c>
      <c r="K19" s="172">
        <f t="shared" si="3"/>
        <v>21858122</v>
      </c>
      <c r="L19" s="191">
        <f t="shared" si="4"/>
        <v>0.4806179967985364</v>
      </c>
      <c r="M19" s="175">
        <f t="shared" si="5"/>
        <v>4</v>
      </c>
      <c r="N19" s="175" t="str">
        <f t="shared" si="6"/>
        <v>48.06% of the road is exposed with a value of 21858122</v>
      </c>
      <c r="O19" s="192">
        <v>1.73</v>
      </c>
      <c r="P19" s="193">
        <v>1.7299999999999999E-2</v>
      </c>
      <c r="Q19" s="171">
        <f t="shared" si="7"/>
        <v>1</v>
      </c>
      <c r="R19" s="192">
        <v>6.676969999999999</v>
      </c>
      <c r="S19" s="193">
        <v>0.79421836880588359</v>
      </c>
      <c r="T19" s="171">
        <f t="shared" si="8"/>
        <v>5</v>
      </c>
      <c r="U19" s="194">
        <f t="shared" si="9"/>
        <v>3</v>
      </c>
      <c r="V19" s="171" t="str">
        <f t="shared" si="10"/>
        <v>1.73% of the exposed length is cement/asphalt road while 79.42% is rough road</v>
      </c>
      <c r="W19" s="194">
        <f t="shared" si="11"/>
        <v>3.5</v>
      </c>
      <c r="X19" s="171" t="str">
        <f t="shared" si="12"/>
        <v>HIGH</v>
      </c>
      <c r="Y19" s="195" t="s">
        <v>88</v>
      </c>
      <c r="Z19" s="171">
        <v>3</v>
      </c>
      <c r="AA19" s="195" t="s">
        <v>89</v>
      </c>
      <c r="AB19" s="171">
        <v>2</v>
      </c>
      <c r="AC19" s="195" t="s">
        <v>90</v>
      </c>
      <c r="AD19" s="171">
        <v>4</v>
      </c>
      <c r="AE19" s="195" t="s">
        <v>91</v>
      </c>
      <c r="AF19" s="171">
        <v>3</v>
      </c>
      <c r="AG19" s="195" t="s">
        <v>87</v>
      </c>
      <c r="AH19" s="171">
        <v>4</v>
      </c>
      <c r="AI19" s="196" t="s">
        <v>298</v>
      </c>
      <c r="AJ19" s="171">
        <v>4</v>
      </c>
      <c r="AK19" s="194">
        <f t="shared" si="0"/>
        <v>3.3333333333333335</v>
      </c>
      <c r="AL19" s="171"/>
      <c r="AM19" s="194">
        <f t="shared" si="1"/>
        <v>1.05</v>
      </c>
      <c r="AN19" s="171" t="str">
        <f t="shared" si="17"/>
        <v>MEDIUM LOW</v>
      </c>
      <c r="AO19" s="171">
        <v>2</v>
      </c>
      <c r="AP19" s="171">
        <f>AO19*C19</f>
        <v>8</v>
      </c>
      <c r="AQ19" s="171" t="str">
        <f t="shared" si="2"/>
        <v>MODERATE RISK</v>
      </c>
    </row>
    <row r="20" spans="1:43" s="176" customFormat="1" ht="56.25">
      <c r="A20" s="170"/>
      <c r="B20" s="171" t="s">
        <v>289</v>
      </c>
      <c r="C20" s="171">
        <v>4</v>
      </c>
      <c r="D20" s="171"/>
      <c r="E20" s="175" t="s">
        <v>292</v>
      </c>
      <c r="F20" s="182" t="s">
        <v>37</v>
      </c>
      <c r="G20" s="182" t="s">
        <v>49</v>
      </c>
      <c r="H20" s="172">
        <v>2600000</v>
      </c>
      <c r="I20" s="190">
        <v>1.73963</v>
      </c>
      <c r="J20" s="173">
        <v>0.456924</v>
      </c>
      <c r="K20" s="172">
        <f t="shared" si="3"/>
        <v>1188002.3999999999</v>
      </c>
      <c r="L20" s="191">
        <f t="shared" si="4"/>
        <v>0.2626558521064824</v>
      </c>
      <c r="M20" s="175">
        <f t="shared" si="5"/>
        <v>3</v>
      </c>
      <c r="N20" s="175" t="str">
        <f t="shared" si="6"/>
        <v>26.27% of the road is exposed with a value of 1188002.4</v>
      </c>
      <c r="O20" s="192">
        <v>0.22037444519999999</v>
      </c>
      <c r="P20" s="193">
        <v>0.48230000000000001</v>
      </c>
      <c r="Q20" s="171">
        <f t="shared" si="7"/>
        <v>4</v>
      </c>
      <c r="R20" s="192">
        <v>0.23654955480000001</v>
      </c>
      <c r="S20" s="193">
        <v>0.51770000000000005</v>
      </c>
      <c r="T20" s="171">
        <f t="shared" si="8"/>
        <v>5</v>
      </c>
      <c r="U20" s="194">
        <f t="shared" si="9"/>
        <v>4.5</v>
      </c>
      <c r="V20" s="171" t="str">
        <f t="shared" si="10"/>
        <v>48.23% of the exposed length is cement/asphalt road while 51.77% is rough road</v>
      </c>
      <c r="W20" s="194">
        <f t="shared" si="11"/>
        <v>3.75</v>
      </c>
      <c r="X20" s="171" t="str">
        <f t="shared" si="12"/>
        <v>HIGH</v>
      </c>
      <c r="Y20" s="195" t="s">
        <v>88</v>
      </c>
      <c r="Z20" s="171">
        <v>3</v>
      </c>
      <c r="AA20" s="195" t="s">
        <v>89</v>
      </c>
      <c r="AB20" s="171">
        <v>2</v>
      </c>
      <c r="AC20" s="195" t="s">
        <v>90</v>
      </c>
      <c r="AD20" s="171">
        <v>4</v>
      </c>
      <c r="AE20" s="195" t="s">
        <v>91</v>
      </c>
      <c r="AF20" s="171">
        <v>3</v>
      </c>
      <c r="AG20" s="195" t="s">
        <v>87</v>
      </c>
      <c r="AH20" s="171">
        <v>4</v>
      </c>
      <c r="AI20" s="196" t="s">
        <v>298</v>
      </c>
      <c r="AJ20" s="171">
        <v>4</v>
      </c>
      <c r="AK20" s="194">
        <f t="shared" si="0"/>
        <v>3.3333333333333335</v>
      </c>
      <c r="AL20" s="171"/>
      <c r="AM20" s="194">
        <f t="shared" si="1"/>
        <v>1.125</v>
      </c>
      <c r="AN20" s="171" t="str">
        <f t="shared" si="17"/>
        <v>MEDIUM LOW</v>
      </c>
      <c r="AO20" s="171">
        <v>2</v>
      </c>
      <c r="AP20" s="171">
        <f>AO20*C20</f>
        <v>8</v>
      </c>
      <c r="AQ20" s="171" t="str">
        <f t="shared" si="2"/>
        <v>MODERATE RISK</v>
      </c>
    </row>
    <row r="21" spans="1:43" s="176" customFormat="1" ht="56.25">
      <c r="A21" s="170"/>
      <c r="B21" s="171" t="s">
        <v>289</v>
      </c>
      <c r="C21" s="171">
        <v>4</v>
      </c>
      <c r="D21" s="171"/>
      <c r="E21" s="175" t="s">
        <v>292</v>
      </c>
      <c r="F21" s="182" t="s">
        <v>37</v>
      </c>
      <c r="G21" s="182" t="s">
        <v>286</v>
      </c>
      <c r="H21" s="172">
        <v>5200000</v>
      </c>
      <c r="I21" s="190">
        <v>8.9897500000000008</v>
      </c>
      <c r="J21" s="173">
        <v>1.37904</v>
      </c>
      <c r="K21" s="172">
        <f t="shared" si="3"/>
        <v>7171008</v>
      </c>
      <c r="L21" s="191">
        <f t="shared" si="4"/>
        <v>0.15340137378681276</v>
      </c>
      <c r="M21" s="175">
        <f t="shared" si="5"/>
        <v>3</v>
      </c>
      <c r="N21" s="175" t="str">
        <f t="shared" si="6"/>
        <v>15.34% of the road is exposed with a value of 7171008</v>
      </c>
      <c r="O21" s="192">
        <v>1.37904</v>
      </c>
      <c r="P21" s="193">
        <v>1</v>
      </c>
      <c r="Q21" s="171">
        <f t="shared" si="7"/>
        <v>5</v>
      </c>
      <c r="R21" s="192">
        <v>0</v>
      </c>
      <c r="S21" s="193">
        <v>0</v>
      </c>
      <c r="T21" s="171">
        <f t="shared" si="8"/>
        <v>1</v>
      </c>
      <c r="U21" s="194">
        <f t="shared" si="9"/>
        <v>3</v>
      </c>
      <c r="V21" s="171" t="str">
        <f t="shared" si="10"/>
        <v>100% of the exposed length is cement/asphalt road while 0% is rough road</v>
      </c>
      <c r="W21" s="194">
        <f t="shared" si="11"/>
        <v>3</v>
      </c>
      <c r="X21" s="171" t="str">
        <f t="shared" si="12"/>
        <v>MODERATE</v>
      </c>
      <c r="Y21" s="195" t="s">
        <v>88</v>
      </c>
      <c r="Z21" s="171">
        <v>3</v>
      </c>
      <c r="AA21" s="195" t="s">
        <v>89</v>
      </c>
      <c r="AB21" s="171">
        <v>2</v>
      </c>
      <c r="AC21" s="195" t="s">
        <v>90</v>
      </c>
      <c r="AD21" s="171">
        <v>4</v>
      </c>
      <c r="AE21" s="195" t="s">
        <v>91</v>
      </c>
      <c r="AF21" s="171">
        <v>3</v>
      </c>
      <c r="AG21" s="195" t="s">
        <v>87</v>
      </c>
      <c r="AH21" s="171">
        <v>4</v>
      </c>
      <c r="AI21" s="196" t="s">
        <v>298</v>
      </c>
      <c r="AJ21" s="171">
        <v>4</v>
      </c>
      <c r="AK21" s="194">
        <f t="shared" si="0"/>
        <v>3.3333333333333335</v>
      </c>
      <c r="AL21" s="171"/>
      <c r="AM21" s="194">
        <f t="shared" si="1"/>
        <v>0.89999999999999991</v>
      </c>
      <c r="AN21" s="171" t="str">
        <f>_xlfn.IFS(AM21&gt;4,"HIGH",AM21&gt;3,"MEDIUM HIGH",AM21&gt;2,"MEDIUM",AM21&gt;1,"MEDIUM LOW",AM21&lt;=1,"LOW")</f>
        <v>LOW</v>
      </c>
      <c r="AO21" s="171">
        <v>1</v>
      </c>
      <c r="AP21" s="171">
        <f>AO21*C21</f>
        <v>4</v>
      </c>
      <c r="AQ21" s="171" t="str">
        <f t="shared" si="2"/>
        <v>LOW RISK</v>
      </c>
    </row>
    <row r="22" spans="1:43" s="176" customFormat="1" ht="56.25">
      <c r="A22" s="170"/>
      <c r="B22" s="171" t="s">
        <v>289</v>
      </c>
      <c r="C22" s="171">
        <v>4</v>
      </c>
      <c r="D22" s="171"/>
      <c r="E22" s="175" t="s">
        <v>292</v>
      </c>
      <c r="F22" s="182" t="s">
        <v>37</v>
      </c>
      <c r="G22" s="182" t="s">
        <v>1</v>
      </c>
      <c r="H22" s="172">
        <v>2600000</v>
      </c>
      <c r="I22" s="190">
        <v>27.6968</v>
      </c>
      <c r="J22" s="173">
        <v>8.10318</v>
      </c>
      <c r="K22" s="172">
        <f t="shared" si="3"/>
        <v>21068268</v>
      </c>
      <c r="L22" s="191">
        <f t="shared" si="4"/>
        <v>0.29256737240403224</v>
      </c>
      <c r="M22" s="175">
        <f t="shared" si="5"/>
        <v>3</v>
      </c>
      <c r="N22" s="175" t="str">
        <f t="shared" si="6"/>
        <v>29.26% of the road is exposed with a value of 21068268</v>
      </c>
      <c r="O22" s="192">
        <v>3.8895263999999998</v>
      </c>
      <c r="P22" s="193">
        <v>0.48</v>
      </c>
      <c r="Q22" s="171">
        <f t="shared" si="7"/>
        <v>4</v>
      </c>
      <c r="R22" s="192">
        <v>4.2136536000000007</v>
      </c>
      <c r="S22" s="193">
        <v>0.52000000000000013</v>
      </c>
      <c r="T22" s="171">
        <f t="shared" si="8"/>
        <v>5</v>
      </c>
      <c r="U22" s="194">
        <f t="shared" si="9"/>
        <v>4.5</v>
      </c>
      <c r="V22" s="171" t="str">
        <f t="shared" si="10"/>
        <v>48% of the exposed length is cement/asphalt road while 52% is rough road</v>
      </c>
      <c r="W22" s="194">
        <f t="shared" si="11"/>
        <v>3.75</v>
      </c>
      <c r="X22" s="171" t="str">
        <f t="shared" si="12"/>
        <v>HIGH</v>
      </c>
      <c r="Y22" s="195" t="s">
        <v>88</v>
      </c>
      <c r="Z22" s="171">
        <v>3</v>
      </c>
      <c r="AA22" s="195" t="s">
        <v>89</v>
      </c>
      <c r="AB22" s="171">
        <v>2</v>
      </c>
      <c r="AC22" s="195" t="s">
        <v>90</v>
      </c>
      <c r="AD22" s="171">
        <v>4</v>
      </c>
      <c r="AE22" s="195" t="s">
        <v>91</v>
      </c>
      <c r="AF22" s="171">
        <v>3</v>
      </c>
      <c r="AG22" s="195" t="s">
        <v>87</v>
      </c>
      <c r="AH22" s="171">
        <v>4</v>
      </c>
      <c r="AI22" s="196" t="s">
        <v>298</v>
      </c>
      <c r="AJ22" s="171">
        <v>4</v>
      </c>
      <c r="AK22" s="194">
        <f t="shared" si="0"/>
        <v>3.3333333333333335</v>
      </c>
      <c r="AL22" s="171"/>
      <c r="AM22" s="194">
        <f t="shared" si="1"/>
        <v>1.125</v>
      </c>
      <c r="AN22" s="171" t="str">
        <f>_xlfn.IFS(AM22&gt;4,"HIGH",AM22&gt;3,"MEDIUM HIGH",AM22&gt;2,"MEDIUM",AM22&gt;1,"MEDIUM LOW",AM22&lt;=1,"LOW")</f>
        <v>MEDIUM LOW</v>
      </c>
      <c r="AO22" s="171">
        <v>3</v>
      </c>
      <c r="AP22" s="171">
        <f>AO22*C22</f>
        <v>12</v>
      </c>
      <c r="AQ22" s="171" t="str">
        <f t="shared" si="2"/>
        <v>MODERATE RISK</v>
      </c>
    </row>
    <row r="23" spans="1:43" s="176" customFormat="1" ht="56.25">
      <c r="A23" s="170"/>
      <c r="B23" s="171" t="s">
        <v>289</v>
      </c>
      <c r="C23" s="171">
        <v>4</v>
      </c>
      <c r="D23" s="171"/>
      <c r="E23" s="175" t="s">
        <v>292</v>
      </c>
      <c r="F23" s="182" t="s">
        <v>39</v>
      </c>
      <c r="G23" s="182" t="s">
        <v>1</v>
      </c>
      <c r="H23" s="172">
        <v>2600000</v>
      </c>
      <c r="I23" s="190">
        <v>12.4483</v>
      </c>
      <c r="J23" s="173">
        <v>0.115453</v>
      </c>
      <c r="K23" s="172">
        <f t="shared" si="3"/>
        <v>300177.8</v>
      </c>
      <c r="L23" s="191">
        <f t="shared" si="4"/>
        <v>9.2745997445434318E-3</v>
      </c>
      <c r="M23" s="175">
        <f t="shared" si="5"/>
        <v>1</v>
      </c>
      <c r="N23" s="175" t="str">
        <f t="shared" si="6"/>
        <v>0.93% of the road is exposed with a value of 300177.8</v>
      </c>
      <c r="O23" s="192">
        <v>2.6207831000000003E-3</v>
      </c>
      <c r="P23" s="193">
        <v>2.2700000000000001E-2</v>
      </c>
      <c r="Q23" s="171">
        <f t="shared" si="7"/>
        <v>1</v>
      </c>
      <c r="R23" s="192">
        <v>0.1128322169</v>
      </c>
      <c r="S23" s="193">
        <v>0.97730000000000006</v>
      </c>
      <c r="T23" s="171">
        <f t="shared" si="8"/>
        <v>5</v>
      </c>
      <c r="U23" s="194">
        <f t="shared" si="9"/>
        <v>3</v>
      </c>
      <c r="V23" s="171" t="str">
        <f t="shared" si="10"/>
        <v>2.27% of the exposed length is cement/asphalt road while 97.73% is rough road</v>
      </c>
      <c r="W23" s="194">
        <f t="shared" si="11"/>
        <v>2</v>
      </c>
      <c r="X23" s="171" t="str">
        <f t="shared" si="12"/>
        <v>LOW</v>
      </c>
      <c r="Y23" s="195" t="s">
        <v>88</v>
      </c>
      <c r="Z23" s="171">
        <v>3</v>
      </c>
      <c r="AA23" s="195" t="s">
        <v>89</v>
      </c>
      <c r="AB23" s="171">
        <v>2</v>
      </c>
      <c r="AC23" s="195" t="s">
        <v>90</v>
      </c>
      <c r="AD23" s="171">
        <v>4</v>
      </c>
      <c r="AE23" s="195" t="s">
        <v>91</v>
      </c>
      <c r="AF23" s="171">
        <v>3</v>
      </c>
      <c r="AG23" s="195" t="s">
        <v>87</v>
      </c>
      <c r="AH23" s="171">
        <v>4</v>
      </c>
      <c r="AI23" s="196" t="s">
        <v>298</v>
      </c>
      <c r="AJ23" s="171">
        <v>4</v>
      </c>
      <c r="AK23" s="194">
        <f t="shared" si="0"/>
        <v>3.3333333333333335</v>
      </c>
      <c r="AL23" s="171"/>
      <c r="AM23" s="194">
        <f t="shared" si="1"/>
        <v>0.6</v>
      </c>
      <c r="AN23" s="171" t="str">
        <f>_xlfn.IFS(AM23&gt;4,"HIGH",AM23&gt;3,"MEDIUM HIGH",AM23&gt;2,"MEDIUM",AM23&gt;1,"MEDIUM LOW",AM23&lt;=1,"LOW")</f>
        <v>LOW</v>
      </c>
      <c r="AO23" s="171">
        <v>3</v>
      </c>
      <c r="AP23" s="171">
        <f>AO23*C23</f>
        <v>12</v>
      </c>
      <c r="AQ23" s="171" t="str">
        <f t="shared" si="2"/>
        <v>MODERATE RISK</v>
      </c>
    </row>
    <row r="24" spans="1:43" s="176" customFormat="1" ht="56.25">
      <c r="A24" s="170"/>
      <c r="B24" s="171" t="s">
        <v>289</v>
      </c>
      <c r="C24" s="171">
        <v>4</v>
      </c>
      <c r="D24" s="171"/>
      <c r="E24" s="175" t="s">
        <v>292</v>
      </c>
      <c r="F24" s="182" t="s">
        <v>225</v>
      </c>
      <c r="G24" s="182" t="s">
        <v>1</v>
      </c>
      <c r="H24" s="172">
        <v>2600000</v>
      </c>
      <c r="I24" s="190">
        <v>16.182700000000001</v>
      </c>
      <c r="J24" s="173">
        <v>1.65289</v>
      </c>
      <c r="K24" s="172">
        <f t="shared" si="3"/>
        <v>4297514</v>
      </c>
      <c r="L24" s="191">
        <f t="shared" si="4"/>
        <v>0.10213932162123748</v>
      </c>
      <c r="M24" s="175">
        <f t="shared" si="5"/>
        <v>2</v>
      </c>
      <c r="N24" s="175" t="str">
        <f t="shared" si="6"/>
        <v>10.21% of the road is exposed with a value of 4297514</v>
      </c>
      <c r="O24" s="192">
        <v>2.8925575000000002E-2</v>
      </c>
      <c r="P24" s="193">
        <v>1.7500000000000002E-2</v>
      </c>
      <c r="Q24" s="171">
        <f t="shared" si="7"/>
        <v>1</v>
      </c>
      <c r="R24" s="192">
        <v>1.623964425</v>
      </c>
      <c r="S24" s="193">
        <v>0.98250000000000004</v>
      </c>
      <c r="T24" s="171">
        <f t="shared" si="8"/>
        <v>5</v>
      </c>
      <c r="U24" s="194">
        <f t="shared" si="9"/>
        <v>3</v>
      </c>
      <c r="V24" s="171" t="str">
        <f t="shared" si="10"/>
        <v>1.75% of the exposed length is cement/asphalt road while 98.25% is rough road</v>
      </c>
      <c r="W24" s="194">
        <f t="shared" si="11"/>
        <v>2.5</v>
      </c>
      <c r="X24" s="171" t="str">
        <f t="shared" si="12"/>
        <v>MODERATE</v>
      </c>
      <c r="Y24" s="195" t="s">
        <v>88</v>
      </c>
      <c r="Z24" s="171">
        <v>3</v>
      </c>
      <c r="AA24" s="195" t="s">
        <v>89</v>
      </c>
      <c r="AB24" s="171">
        <v>2</v>
      </c>
      <c r="AC24" s="195" t="s">
        <v>90</v>
      </c>
      <c r="AD24" s="171">
        <v>4</v>
      </c>
      <c r="AE24" s="195" t="s">
        <v>91</v>
      </c>
      <c r="AF24" s="171">
        <v>3</v>
      </c>
      <c r="AG24" s="195" t="s">
        <v>87</v>
      </c>
      <c r="AH24" s="171">
        <v>4</v>
      </c>
      <c r="AI24" s="196" t="s">
        <v>298</v>
      </c>
      <c r="AJ24" s="171">
        <v>4</v>
      </c>
      <c r="AK24" s="194">
        <f t="shared" si="0"/>
        <v>3.3333333333333335</v>
      </c>
      <c r="AL24" s="171"/>
      <c r="AM24" s="194">
        <f t="shared" si="1"/>
        <v>0.75</v>
      </c>
      <c r="AN24" s="171" t="str">
        <f t="shared" ref="AN24:AN25" si="18">_xlfn.IFS(AM24&gt;4,"HIGH",AM24&gt;3,"MEDIUM HIGH",AM24&gt;2,"MEDIUM",AM24&gt;1,"MEDIUM LOW",AM24&lt;=1,"LOW")</f>
        <v>LOW</v>
      </c>
      <c r="AO24" s="171">
        <v>3</v>
      </c>
      <c r="AP24" s="171">
        <f>AO24*C24</f>
        <v>12</v>
      </c>
      <c r="AQ24" s="171" t="str">
        <f t="shared" si="2"/>
        <v>MODERATE RISK</v>
      </c>
    </row>
    <row r="25" spans="1:43" s="176" customFormat="1" ht="56.25">
      <c r="A25" s="170"/>
      <c r="B25" s="171" t="s">
        <v>289</v>
      </c>
      <c r="C25" s="171">
        <v>4</v>
      </c>
      <c r="D25" s="171"/>
      <c r="E25" s="175" t="s">
        <v>292</v>
      </c>
      <c r="F25" s="182" t="s">
        <v>225</v>
      </c>
      <c r="G25" s="182" t="s">
        <v>1</v>
      </c>
      <c r="H25" s="172">
        <v>2600000</v>
      </c>
      <c r="I25" s="190">
        <v>16.182700000000001</v>
      </c>
      <c r="J25" s="173">
        <v>0.13198799999999999</v>
      </c>
      <c r="K25" s="172">
        <f t="shared" si="3"/>
        <v>343168.8</v>
      </c>
      <c r="L25" s="191">
        <f t="shared" si="4"/>
        <v>8.1561173351789255E-3</v>
      </c>
      <c r="M25" s="175">
        <f t="shared" si="5"/>
        <v>1</v>
      </c>
      <c r="N25" s="175" t="str">
        <f t="shared" si="6"/>
        <v>0.82% of the road is exposed with a value of 343168.8</v>
      </c>
      <c r="O25" s="192">
        <v>2.3097899999999999E-3</v>
      </c>
      <c r="P25" s="193">
        <v>1.7500000000000002E-2</v>
      </c>
      <c r="Q25" s="171">
        <f t="shared" si="7"/>
        <v>1</v>
      </c>
      <c r="R25" s="192">
        <v>0.12967820999999999</v>
      </c>
      <c r="S25" s="193">
        <v>0.98249999999999993</v>
      </c>
      <c r="T25" s="171">
        <f t="shared" si="8"/>
        <v>5</v>
      </c>
      <c r="U25" s="194">
        <f t="shared" si="9"/>
        <v>3</v>
      </c>
      <c r="V25" s="171" t="str">
        <f t="shared" si="10"/>
        <v>1.75% of the exposed length is cement/asphalt road while 98.25% is rough road</v>
      </c>
      <c r="W25" s="194">
        <f t="shared" si="11"/>
        <v>2</v>
      </c>
      <c r="X25" s="171" t="str">
        <f t="shared" si="12"/>
        <v>LOW</v>
      </c>
      <c r="Y25" s="195" t="s">
        <v>88</v>
      </c>
      <c r="Z25" s="171">
        <v>3</v>
      </c>
      <c r="AA25" s="195" t="s">
        <v>89</v>
      </c>
      <c r="AB25" s="171">
        <v>2</v>
      </c>
      <c r="AC25" s="195" t="s">
        <v>90</v>
      </c>
      <c r="AD25" s="171">
        <v>4</v>
      </c>
      <c r="AE25" s="195" t="s">
        <v>91</v>
      </c>
      <c r="AF25" s="171">
        <v>3</v>
      </c>
      <c r="AG25" s="195" t="s">
        <v>87</v>
      </c>
      <c r="AH25" s="171">
        <v>4</v>
      </c>
      <c r="AI25" s="196" t="s">
        <v>298</v>
      </c>
      <c r="AJ25" s="171">
        <v>4</v>
      </c>
      <c r="AK25" s="194">
        <f t="shared" si="0"/>
        <v>3.3333333333333335</v>
      </c>
      <c r="AL25" s="171"/>
      <c r="AM25" s="194">
        <f t="shared" si="1"/>
        <v>0.6</v>
      </c>
      <c r="AN25" s="171" t="str">
        <f t="shared" si="18"/>
        <v>LOW</v>
      </c>
      <c r="AO25" s="171">
        <v>3</v>
      </c>
      <c r="AP25" s="171">
        <f>AO25*C25</f>
        <v>12</v>
      </c>
      <c r="AQ25" s="171" t="str">
        <f t="shared" si="2"/>
        <v>MODERATE RISK</v>
      </c>
    </row>
    <row r="26" spans="1:43" s="176" customFormat="1" ht="56.25">
      <c r="A26" s="170"/>
      <c r="B26" s="171" t="s">
        <v>289</v>
      </c>
      <c r="C26" s="171">
        <v>4</v>
      </c>
      <c r="D26" s="171"/>
      <c r="E26" s="175" t="s">
        <v>293</v>
      </c>
      <c r="F26" s="182" t="s">
        <v>227</v>
      </c>
      <c r="G26" s="182" t="s">
        <v>1</v>
      </c>
      <c r="H26" s="172">
        <v>2600000</v>
      </c>
      <c r="I26" s="190">
        <v>12.7377</v>
      </c>
      <c r="J26" s="173">
        <v>4.6543999999999999</v>
      </c>
      <c r="K26" s="172">
        <f t="shared" si="3"/>
        <v>12101440</v>
      </c>
      <c r="L26" s="191">
        <f t="shared" si="4"/>
        <v>0.36540348728577371</v>
      </c>
      <c r="M26" s="175">
        <f t="shared" si="5"/>
        <v>4</v>
      </c>
      <c r="N26" s="175" t="str">
        <f t="shared" si="6"/>
        <v>36.54% of the road is exposed with a value of 12101440</v>
      </c>
      <c r="O26" s="192">
        <v>1.3078864000000001</v>
      </c>
      <c r="P26" s="193">
        <v>0.28100000000000003</v>
      </c>
      <c r="Q26" s="171">
        <f t="shared" si="7"/>
        <v>3</v>
      </c>
      <c r="R26" s="192">
        <v>3.3465135999999998</v>
      </c>
      <c r="S26" s="193">
        <v>0.71899999999999997</v>
      </c>
      <c r="T26" s="171">
        <f t="shared" si="8"/>
        <v>5</v>
      </c>
      <c r="U26" s="194">
        <f t="shared" si="9"/>
        <v>4</v>
      </c>
      <c r="V26" s="171" t="str">
        <f t="shared" si="10"/>
        <v>28.1% of the exposed length is cement/asphalt road while 71.9% is rough road</v>
      </c>
      <c r="W26" s="194">
        <f t="shared" si="11"/>
        <v>4</v>
      </c>
      <c r="X26" s="171" t="str">
        <f t="shared" si="12"/>
        <v>HIGH</v>
      </c>
      <c r="Y26" s="195" t="s">
        <v>88</v>
      </c>
      <c r="Z26" s="171">
        <v>3</v>
      </c>
      <c r="AA26" s="195" t="s">
        <v>89</v>
      </c>
      <c r="AB26" s="171">
        <v>2</v>
      </c>
      <c r="AC26" s="195" t="s">
        <v>90</v>
      </c>
      <c r="AD26" s="171">
        <v>4</v>
      </c>
      <c r="AE26" s="195" t="s">
        <v>91</v>
      </c>
      <c r="AF26" s="171">
        <v>3</v>
      </c>
      <c r="AG26" s="195" t="s">
        <v>87</v>
      </c>
      <c r="AH26" s="171">
        <v>4</v>
      </c>
      <c r="AI26" s="196" t="s">
        <v>298</v>
      </c>
      <c r="AJ26" s="171">
        <v>4</v>
      </c>
      <c r="AK26" s="194">
        <f t="shared" si="0"/>
        <v>3.3333333333333335</v>
      </c>
      <c r="AL26" s="171"/>
      <c r="AM26" s="194">
        <f t="shared" si="1"/>
        <v>1.2</v>
      </c>
      <c r="AN26" s="171" t="str">
        <f>_xlfn.IFS(AM26&gt;4,"HIGH",AM26&gt;3,"MEDIUM HIGH",AM26&gt;2,"MEDIUM",AM26&gt;1,"MEDIUM LOW",AM26&lt;=1,"LOW")</f>
        <v>MEDIUM LOW</v>
      </c>
      <c r="AO26" s="171">
        <v>2</v>
      </c>
      <c r="AP26" s="171">
        <f>AO26*C26</f>
        <v>8</v>
      </c>
      <c r="AQ26" s="171" t="str">
        <f t="shared" si="2"/>
        <v>MODERATE RISK</v>
      </c>
    </row>
    <row r="27" spans="1:43" s="176" customFormat="1" ht="56.25">
      <c r="A27" s="170"/>
      <c r="B27" s="171" t="s">
        <v>289</v>
      </c>
      <c r="C27" s="171">
        <v>4</v>
      </c>
      <c r="D27" s="171"/>
      <c r="E27" s="175" t="s">
        <v>293</v>
      </c>
      <c r="F27" s="182" t="s">
        <v>227</v>
      </c>
      <c r="G27" s="182" t="s">
        <v>1</v>
      </c>
      <c r="H27" s="172">
        <v>2600000</v>
      </c>
      <c r="I27" s="190">
        <v>12.7377</v>
      </c>
      <c r="J27" s="173">
        <v>2.4528099999999999</v>
      </c>
      <c r="K27" s="172">
        <f t="shared" si="3"/>
        <v>6377306</v>
      </c>
      <c r="L27" s="191">
        <f t="shared" si="4"/>
        <v>0.19256302158160421</v>
      </c>
      <c r="M27" s="175">
        <f t="shared" si="5"/>
        <v>3</v>
      </c>
      <c r="N27" s="175" t="str">
        <f t="shared" si="6"/>
        <v>19.26% of the road is exposed with a value of 6377306</v>
      </c>
      <c r="O27" s="192">
        <v>0.68923961</v>
      </c>
      <c r="P27" s="193">
        <v>0.28100000000000003</v>
      </c>
      <c r="Q27" s="171">
        <f t="shared" si="7"/>
        <v>3</v>
      </c>
      <c r="R27" s="192">
        <v>1.7635703899999999</v>
      </c>
      <c r="S27" s="193">
        <v>0.71899999999999997</v>
      </c>
      <c r="T27" s="171">
        <f t="shared" si="8"/>
        <v>5</v>
      </c>
      <c r="U27" s="194">
        <f t="shared" si="9"/>
        <v>4</v>
      </c>
      <c r="V27" s="171" t="str">
        <f t="shared" si="10"/>
        <v>28.1% of the exposed length is cement/asphalt road while 71.9% is rough road</v>
      </c>
      <c r="W27" s="194">
        <f t="shared" si="11"/>
        <v>3.5</v>
      </c>
      <c r="X27" s="171" t="str">
        <f t="shared" si="12"/>
        <v>HIGH</v>
      </c>
      <c r="Y27" s="195" t="s">
        <v>88</v>
      </c>
      <c r="Z27" s="171">
        <v>3</v>
      </c>
      <c r="AA27" s="195" t="s">
        <v>89</v>
      </c>
      <c r="AB27" s="171">
        <v>2</v>
      </c>
      <c r="AC27" s="195" t="s">
        <v>90</v>
      </c>
      <c r="AD27" s="171">
        <v>4</v>
      </c>
      <c r="AE27" s="195" t="s">
        <v>91</v>
      </c>
      <c r="AF27" s="171">
        <v>3</v>
      </c>
      <c r="AG27" s="195" t="s">
        <v>87</v>
      </c>
      <c r="AH27" s="171">
        <v>4</v>
      </c>
      <c r="AI27" s="196" t="s">
        <v>298</v>
      </c>
      <c r="AJ27" s="171">
        <v>4</v>
      </c>
      <c r="AK27" s="194">
        <f t="shared" si="0"/>
        <v>3.3333333333333335</v>
      </c>
      <c r="AL27" s="171"/>
      <c r="AM27" s="194">
        <f t="shared" si="1"/>
        <v>1.05</v>
      </c>
      <c r="AN27" s="171" t="str">
        <f t="shared" ref="AN27:AN29" si="19">_xlfn.IFS(AM27&gt;4,"HIGH",AM27&gt;3,"MEDIUM HIGH",AM27&gt;2,"MEDIUM",AM27&gt;1,"MEDIUM LOW",AM27&lt;=1,"LOW")</f>
        <v>MEDIUM LOW</v>
      </c>
      <c r="AO27" s="171">
        <v>2</v>
      </c>
      <c r="AP27" s="171">
        <f>AO27*C27</f>
        <v>8</v>
      </c>
      <c r="AQ27" s="171" t="str">
        <f t="shared" si="2"/>
        <v>MODERATE RISK</v>
      </c>
    </row>
    <row r="28" spans="1:43" s="176" customFormat="1" ht="56.25">
      <c r="A28" s="170"/>
      <c r="B28" s="171" t="s">
        <v>289</v>
      </c>
      <c r="C28" s="171">
        <v>4</v>
      </c>
      <c r="D28" s="171"/>
      <c r="E28" s="175" t="s">
        <v>293</v>
      </c>
      <c r="F28" s="182" t="s">
        <v>228</v>
      </c>
      <c r="G28" s="182" t="s">
        <v>1</v>
      </c>
      <c r="H28" s="172">
        <v>2600000</v>
      </c>
      <c r="I28" s="190">
        <v>10.722899999999999</v>
      </c>
      <c r="J28" s="173">
        <v>4.0137499999999999</v>
      </c>
      <c r="K28" s="172">
        <f t="shared" si="3"/>
        <v>10435750</v>
      </c>
      <c r="L28" s="191">
        <f t="shared" si="4"/>
        <v>0.3743157168303351</v>
      </c>
      <c r="M28" s="175">
        <f t="shared" si="5"/>
        <v>4</v>
      </c>
      <c r="N28" s="175" t="str">
        <f t="shared" si="6"/>
        <v>37.43% of the road is exposed with a value of 10435750</v>
      </c>
      <c r="O28" s="192">
        <v>4.7362249999999995E-2</v>
      </c>
      <c r="P28" s="193">
        <v>1.18E-2</v>
      </c>
      <c r="Q28" s="171">
        <f t="shared" si="7"/>
        <v>1</v>
      </c>
      <c r="R28" s="192">
        <v>3.96638775</v>
      </c>
      <c r="S28" s="193">
        <v>0.98819999999999997</v>
      </c>
      <c r="T28" s="171">
        <f t="shared" si="8"/>
        <v>5</v>
      </c>
      <c r="U28" s="194">
        <f t="shared" si="9"/>
        <v>3</v>
      </c>
      <c r="V28" s="171" t="str">
        <f t="shared" si="10"/>
        <v>1.18% of the exposed length is cement/asphalt road while 98.82% is rough road</v>
      </c>
      <c r="W28" s="194">
        <f t="shared" si="11"/>
        <v>3.5</v>
      </c>
      <c r="X28" s="171" t="str">
        <f t="shared" si="12"/>
        <v>HIGH</v>
      </c>
      <c r="Y28" s="195" t="s">
        <v>88</v>
      </c>
      <c r="Z28" s="171">
        <v>3</v>
      </c>
      <c r="AA28" s="195" t="s">
        <v>89</v>
      </c>
      <c r="AB28" s="171">
        <v>2</v>
      </c>
      <c r="AC28" s="195" t="s">
        <v>90</v>
      </c>
      <c r="AD28" s="171">
        <v>4</v>
      </c>
      <c r="AE28" s="195" t="s">
        <v>91</v>
      </c>
      <c r="AF28" s="171">
        <v>3</v>
      </c>
      <c r="AG28" s="195" t="s">
        <v>87</v>
      </c>
      <c r="AH28" s="171">
        <v>4</v>
      </c>
      <c r="AI28" s="196" t="s">
        <v>298</v>
      </c>
      <c r="AJ28" s="171">
        <v>4</v>
      </c>
      <c r="AK28" s="194">
        <f t="shared" si="0"/>
        <v>3.3333333333333335</v>
      </c>
      <c r="AL28" s="171"/>
      <c r="AM28" s="194">
        <f t="shared" si="1"/>
        <v>1.05</v>
      </c>
      <c r="AN28" s="171" t="str">
        <f t="shared" si="19"/>
        <v>MEDIUM LOW</v>
      </c>
      <c r="AO28" s="171">
        <v>2</v>
      </c>
      <c r="AP28" s="171">
        <f>AO28*C28</f>
        <v>8</v>
      </c>
      <c r="AQ28" s="171" t="str">
        <f t="shared" si="2"/>
        <v>MODERATE RISK</v>
      </c>
    </row>
    <row r="29" spans="1:43" s="176" customFormat="1" ht="56.25">
      <c r="A29" s="170"/>
      <c r="B29" s="171" t="s">
        <v>289</v>
      </c>
      <c r="C29" s="171">
        <v>4</v>
      </c>
      <c r="D29" s="171"/>
      <c r="E29" s="175" t="s">
        <v>293</v>
      </c>
      <c r="F29" s="182" t="s">
        <v>228</v>
      </c>
      <c r="G29" s="182" t="s">
        <v>1</v>
      </c>
      <c r="H29" s="172">
        <v>2600000</v>
      </c>
      <c r="I29" s="190">
        <v>10.722899999999999</v>
      </c>
      <c r="J29" s="173">
        <v>3.0924299999999998</v>
      </c>
      <c r="K29" s="172">
        <f t="shared" si="3"/>
        <v>8040317.9999999991</v>
      </c>
      <c r="L29" s="191">
        <f t="shared" si="4"/>
        <v>0.28839493047589737</v>
      </c>
      <c r="M29" s="175">
        <f t="shared" si="5"/>
        <v>3</v>
      </c>
      <c r="N29" s="175" t="str">
        <f t="shared" si="6"/>
        <v>28.84% of the road is exposed with a value of 8040318</v>
      </c>
      <c r="O29" s="192">
        <v>3.6490673999999994E-2</v>
      </c>
      <c r="P29" s="193">
        <v>1.18E-2</v>
      </c>
      <c r="Q29" s="171">
        <f t="shared" si="7"/>
        <v>1</v>
      </c>
      <c r="R29" s="192">
        <v>3.0559393259999998</v>
      </c>
      <c r="S29" s="193">
        <v>0.98819999999999997</v>
      </c>
      <c r="T29" s="171">
        <f t="shared" si="8"/>
        <v>5</v>
      </c>
      <c r="U29" s="194">
        <f t="shared" si="9"/>
        <v>3</v>
      </c>
      <c r="V29" s="171" t="str">
        <f t="shared" si="10"/>
        <v>1.18% of the exposed length is cement/asphalt road while 98.82% is rough road</v>
      </c>
      <c r="W29" s="194">
        <f t="shared" si="11"/>
        <v>3</v>
      </c>
      <c r="X29" s="171" t="str">
        <f t="shared" si="12"/>
        <v>MODERATE</v>
      </c>
      <c r="Y29" s="195" t="s">
        <v>88</v>
      </c>
      <c r="Z29" s="171">
        <v>3</v>
      </c>
      <c r="AA29" s="195" t="s">
        <v>89</v>
      </c>
      <c r="AB29" s="171">
        <v>2</v>
      </c>
      <c r="AC29" s="195" t="s">
        <v>90</v>
      </c>
      <c r="AD29" s="171">
        <v>4</v>
      </c>
      <c r="AE29" s="195" t="s">
        <v>91</v>
      </c>
      <c r="AF29" s="171">
        <v>3</v>
      </c>
      <c r="AG29" s="195" t="s">
        <v>87</v>
      </c>
      <c r="AH29" s="171">
        <v>4</v>
      </c>
      <c r="AI29" s="196" t="s">
        <v>298</v>
      </c>
      <c r="AJ29" s="171">
        <v>4</v>
      </c>
      <c r="AK29" s="194">
        <f t="shared" si="0"/>
        <v>3.3333333333333335</v>
      </c>
      <c r="AL29" s="171"/>
      <c r="AM29" s="194">
        <f t="shared" si="1"/>
        <v>0.89999999999999991</v>
      </c>
      <c r="AN29" s="171" t="str">
        <f t="shared" si="19"/>
        <v>LOW</v>
      </c>
      <c r="AO29" s="171">
        <v>2</v>
      </c>
      <c r="AP29" s="171">
        <f>AO29*C29</f>
        <v>8</v>
      </c>
      <c r="AQ29" s="171" t="str">
        <f t="shared" si="2"/>
        <v>MODERATE RISK</v>
      </c>
    </row>
    <row r="30" spans="1:43" s="176" customFormat="1" ht="56.25">
      <c r="A30" s="170"/>
      <c r="B30" s="171" t="s">
        <v>289</v>
      </c>
      <c r="C30" s="171">
        <v>4</v>
      </c>
      <c r="D30" s="171"/>
      <c r="E30" s="175" t="s">
        <v>293</v>
      </c>
      <c r="F30" s="182" t="s">
        <v>229</v>
      </c>
      <c r="G30" s="182" t="s">
        <v>286</v>
      </c>
      <c r="H30" s="172">
        <v>5200000</v>
      </c>
      <c r="I30" s="190">
        <v>2.62235</v>
      </c>
      <c r="J30" s="173">
        <v>0.91571199999999997</v>
      </c>
      <c r="K30" s="172">
        <f t="shared" si="3"/>
        <v>4761702.3999999994</v>
      </c>
      <c r="L30" s="191">
        <f t="shared" si="4"/>
        <v>0.34919518752264189</v>
      </c>
      <c r="M30" s="175">
        <f t="shared" si="5"/>
        <v>4</v>
      </c>
      <c r="N30" s="175" t="str">
        <f t="shared" si="6"/>
        <v>34.92% of the road is exposed with a value of 4761702.4</v>
      </c>
      <c r="O30" s="192">
        <v>0.91571199999999997</v>
      </c>
      <c r="P30" s="193">
        <v>1</v>
      </c>
      <c r="Q30" s="171">
        <f t="shared" si="7"/>
        <v>5</v>
      </c>
      <c r="R30" s="192">
        <v>0</v>
      </c>
      <c r="S30" s="193">
        <v>0</v>
      </c>
      <c r="T30" s="171">
        <f t="shared" si="8"/>
        <v>1</v>
      </c>
      <c r="U30" s="194">
        <f t="shared" si="9"/>
        <v>3</v>
      </c>
      <c r="V30" s="171" t="str">
        <f t="shared" si="10"/>
        <v>100% of the exposed length is cement/asphalt road while 0% is rough road</v>
      </c>
      <c r="W30" s="194">
        <f t="shared" si="11"/>
        <v>3.5</v>
      </c>
      <c r="X30" s="171" t="str">
        <f t="shared" si="12"/>
        <v>HIGH</v>
      </c>
      <c r="Y30" s="195" t="s">
        <v>88</v>
      </c>
      <c r="Z30" s="171">
        <v>3</v>
      </c>
      <c r="AA30" s="195" t="s">
        <v>89</v>
      </c>
      <c r="AB30" s="171">
        <v>2</v>
      </c>
      <c r="AC30" s="195" t="s">
        <v>90</v>
      </c>
      <c r="AD30" s="171">
        <v>4</v>
      </c>
      <c r="AE30" s="195" t="s">
        <v>91</v>
      </c>
      <c r="AF30" s="171">
        <v>3</v>
      </c>
      <c r="AG30" s="195" t="s">
        <v>87</v>
      </c>
      <c r="AH30" s="171">
        <v>4</v>
      </c>
      <c r="AI30" s="196" t="s">
        <v>298</v>
      </c>
      <c r="AJ30" s="171">
        <v>4</v>
      </c>
      <c r="AK30" s="194">
        <f t="shared" si="0"/>
        <v>3.3333333333333335</v>
      </c>
      <c r="AL30" s="171"/>
      <c r="AM30" s="194">
        <f t="shared" si="1"/>
        <v>1.05</v>
      </c>
      <c r="AN30" s="171" t="str">
        <f>_xlfn.IFS(AM30&gt;4,"HIGH",AM30&gt;3,"MEDIUM HIGH",AM30&gt;2,"MEDIUM",AM30&gt;1,"MEDIUM LOW",AM30&lt;=1,"LOW")</f>
        <v>MEDIUM LOW</v>
      </c>
      <c r="AO30" s="171">
        <v>1</v>
      </c>
      <c r="AP30" s="171">
        <f>AO30*C30</f>
        <v>4</v>
      </c>
      <c r="AQ30" s="171" t="str">
        <f t="shared" si="2"/>
        <v>LOW RISK</v>
      </c>
    </row>
    <row r="31" spans="1:43" s="176" customFormat="1" ht="56.25">
      <c r="A31" s="170"/>
      <c r="B31" s="171" t="s">
        <v>289</v>
      </c>
      <c r="C31" s="171">
        <v>4</v>
      </c>
      <c r="D31" s="171"/>
      <c r="E31" s="175" t="s">
        <v>293</v>
      </c>
      <c r="F31" s="182" t="s">
        <v>229</v>
      </c>
      <c r="G31" s="182" t="s">
        <v>1</v>
      </c>
      <c r="H31" s="172">
        <v>2600000</v>
      </c>
      <c r="I31" s="190">
        <v>18.327200000000001</v>
      </c>
      <c r="J31" s="173">
        <v>1.2374799999999999</v>
      </c>
      <c r="K31" s="172">
        <f t="shared" si="3"/>
        <v>3217448</v>
      </c>
      <c r="L31" s="191">
        <f t="shared" si="4"/>
        <v>6.7521498101182936E-2</v>
      </c>
      <c r="M31" s="175">
        <f t="shared" si="5"/>
        <v>2</v>
      </c>
      <c r="N31" s="175" t="str">
        <f t="shared" si="6"/>
        <v>6.75% of the road is exposed with a value of 3217448</v>
      </c>
      <c r="O31" s="192">
        <v>1.4973507999999998E-2</v>
      </c>
      <c r="P31" s="193">
        <v>1.21E-2</v>
      </c>
      <c r="Q31" s="171">
        <f t="shared" si="7"/>
        <v>1</v>
      </c>
      <c r="R31" s="192">
        <v>1.2225064919999999</v>
      </c>
      <c r="S31" s="193">
        <v>0.9879</v>
      </c>
      <c r="T31" s="171">
        <f t="shared" si="8"/>
        <v>5</v>
      </c>
      <c r="U31" s="194">
        <f t="shared" si="9"/>
        <v>3</v>
      </c>
      <c r="V31" s="171" t="str">
        <f t="shared" si="10"/>
        <v>1.21% of the exposed length is cement/asphalt road while 98.79% is rough road</v>
      </c>
      <c r="W31" s="194">
        <f t="shared" si="11"/>
        <v>2.5</v>
      </c>
      <c r="X31" s="171" t="str">
        <f t="shared" si="12"/>
        <v>MODERATE</v>
      </c>
      <c r="Y31" s="195" t="s">
        <v>88</v>
      </c>
      <c r="Z31" s="171">
        <v>3</v>
      </c>
      <c r="AA31" s="195" t="s">
        <v>89</v>
      </c>
      <c r="AB31" s="171">
        <v>2</v>
      </c>
      <c r="AC31" s="195" t="s">
        <v>90</v>
      </c>
      <c r="AD31" s="171">
        <v>4</v>
      </c>
      <c r="AE31" s="195" t="s">
        <v>91</v>
      </c>
      <c r="AF31" s="171">
        <v>3</v>
      </c>
      <c r="AG31" s="195" t="s">
        <v>87</v>
      </c>
      <c r="AH31" s="171">
        <v>4</v>
      </c>
      <c r="AI31" s="196" t="s">
        <v>298</v>
      </c>
      <c r="AJ31" s="171">
        <v>4</v>
      </c>
      <c r="AK31" s="194">
        <f t="shared" si="0"/>
        <v>3.3333333333333335</v>
      </c>
      <c r="AL31" s="171"/>
      <c r="AM31" s="194">
        <f t="shared" si="1"/>
        <v>0.75</v>
      </c>
      <c r="AN31" s="171" t="str">
        <f>_xlfn.IFS(AM31&gt;4,"HIGH",AM31&gt;3,"MEDIUM HIGH",AM31&gt;2,"MEDIUM",AM31&gt;1,"MEDIUM LOW",AM31&lt;=1,"LOW")</f>
        <v>LOW</v>
      </c>
      <c r="AO31" s="171">
        <v>2</v>
      </c>
      <c r="AP31" s="171">
        <f>AO31*C31</f>
        <v>8</v>
      </c>
      <c r="AQ31" s="171" t="str">
        <f t="shared" si="2"/>
        <v>MODERATE RISK</v>
      </c>
    </row>
    <row r="32" spans="1:43" s="176" customFormat="1" ht="56.25">
      <c r="A32" s="170"/>
      <c r="B32" s="171" t="s">
        <v>289</v>
      </c>
      <c r="C32" s="171">
        <v>4</v>
      </c>
      <c r="D32" s="171"/>
      <c r="E32" s="175" t="s">
        <v>293</v>
      </c>
      <c r="F32" s="182" t="s">
        <v>229</v>
      </c>
      <c r="G32" s="182" t="s">
        <v>1</v>
      </c>
      <c r="H32" s="172">
        <v>2600000</v>
      </c>
      <c r="I32" s="190">
        <v>18.327200000000001</v>
      </c>
      <c r="J32" s="173">
        <v>6.8051700000000004</v>
      </c>
      <c r="K32" s="172">
        <f t="shared" si="3"/>
        <v>17693442</v>
      </c>
      <c r="L32" s="191">
        <f t="shared" si="4"/>
        <v>0.37131531275917762</v>
      </c>
      <c r="M32" s="175">
        <f t="shared" si="5"/>
        <v>4</v>
      </c>
      <c r="N32" s="175" t="str">
        <f t="shared" si="6"/>
        <v>37.13% of the road is exposed with a value of 17693442</v>
      </c>
      <c r="O32" s="192">
        <v>8.2342556999999997E-2</v>
      </c>
      <c r="P32" s="193">
        <v>1.21E-2</v>
      </c>
      <c r="Q32" s="171">
        <f t="shared" si="7"/>
        <v>1</v>
      </c>
      <c r="R32" s="192">
        <v>6.7228274430000008</v>
      </c>
      <c r="S32" s="193">
        <v>0.98790000000000011</v>
      </c>
      <c r="T32" s="171">
        <f t="shared" si="8"/>
        <v>5</v>
      </c>
      <c r="U32" s="194">
        <f t="shared" si="9"/>
        <v>3</v>
      </c>
      <c r="V32" s="171" t="str">
        <f t="shared" si="10"/>
        <v>1.21% of the exposed length is cement/asphalt road while 98.79% is rough road</v>
      </c>
      <c r="W32" s="194">
        <f t="shared" si="11"/>
        <v>3.5</v>
      </c>
      <c r="X32" s="171" t="str">
        <f t="shared" si="12"/>
        <v>HIGH</v>
      </c>
      <c r="Y32" s="195" t="s">
        <v>88</v>
      </c>
      <c r="Z32" s="171">
        <v>3</v>
      </c>
      <c r="AA32" s="195" t="s">
        <v>89</v>
      </c>
      <c r="AB32" s="171">
        <v>2</v>
      </c>
      <c r="AC32" s="195" t="s">
        <v>90</v>
      </c>
      <c r="AD32" s="171">
        <v>4</v>
      </c>
      <c r="AE32" s="195" t="s">
        <v>91</v>
      </c>
      <c r="AF32" s="171">
        <v>3</v>
      </c>
      <c r="AG32" s="195" t="s">
        <v>87</v>
      </c>
      <c r="AH32" s="171">
        <v>4</v>
      </c>
      <c r="AI32" s="196" t="s">
        <v>298</v>
      </c>
      <c r="AJ32" s="171">
        <v>4</v>
      </c>
      <c r="AK32" s="194">
        <f t="shared" si="0"/>
        <v>3.3333333333333335</v>
      </c>
      <c r="AL32" s="171"/>
      <c r="AM32" s="194">
        <f t="shared" si="1"/>
        <v>1.05</v>
      </c>
      <c r="AN32" s="171" t="str">
        <f>_xlfn.IFS(AM32&gt;4,"HIGH",AM32&gt;3,"MEDIUM HIGH",AM32&gt;2,"MEDIUM",AM32&gt;1,"MEDIUM LOW",AM32&lt;=1,"LOW")</f>
        <v>MEDIUM LOW</v>
      </c>
      <c r="AO32" s="171">
        <v>2</v>
      </c>
      <c r="AP32" s="171">
        <f>AO32*C32</f>
        <v>8</v>
      </c>
      <c r="AQ32" s="171" t="str">
        <f t="shared" si="2"/>
        <v>MODERATE RISK</v>
      </c>
    </row>
    <row r="33" spans="1:43" s="176" customFormat="1" ht="56.25">
      <c r="A33" s="170"/>
      <c r="B33" s="171" t="s">
        <v>289</v>
      </c>
      <c r="C33" s="171">
        <v>4</v>
      </c>
      <c r="D33" s="171"/>
      <c r="E33" s="175" t="s">
        <v>293</v>
      </c>
      <c r="F33" s="182" t="s">
        <v>229</v>
      </c>
      <c r="G33" s="182" t="s">
        <v>1</v>
      </c>
      <c r="H33" s="172">
        <v>2600000</v>
      </c>
      <c r="I33" s="190">
        <v>18.327200000000001</v>
      </c>
      <c r="J33" s="173">
        <v>5.1718200000000003</v>
      </c>
      <c r="K33" s="172">
        <f t="shared" si="3"/>
        <v>13446732</v>
      </c>
      <c r="L33" s="191">
        <f t="shared" si="4"/>
        <v>0.28219367933999739</v>
      </c>
      <c r="M33" s="175">
        <f t="shared" si="5"/>
        <v>3</v>
      </c>
      <c r="N33" s="175" t="str">
        <f t="shared" si="6"/>
        <v>28.22% of the road is exposed with a value of 13446732</v>
      </c>
      <c r="O33" s="192">
        <v>6.2579021999999998E-2</v>
      </c>
      <c r="P33" s="193">
        <v>1.21E-2</v>
      </c>
      <c r="Q33" s="171">
        <f t="shared" si="7"/>
        <v>1</v>
      </c>
      <c r="R33" s="192">
        <v>5.1092409779999999</v>
      </c>
      <c r="S33" s="193">
        <v>0.98789999999999989</v>
      </c>
      <c r="T33" s="171">
        <f t="shared" si="8"/>
        <v>5</v>
      </c>
      <c r="U33" s="194">
        <f t="shared" si="9"/>
        <v>3</v>
      </c>
      <c r="V33" s="171" t="str">
        <f t="shared" si="10"/>
        <v>1.21% of the exposed length is cement/asphalt road while 98.79% is rough road</v>
      </c>
      <c r="W33" s="194">
        <f t="shared" si="11"/>
        <v>3</v>
      </c>
      <c r="X33" s="171" t="str">
        <f t="shared" si="12"/>
        <v>MODERATE</v>
      </c>
      <c r="Y33" s="195" t="s">
        <v>88</v>
      </c>
      <c r="Z33" s="171">
        <v>3</v>
      </c>
      <c r="AA33" s="195" t="s">
        <v>89</v>
      </c>
      <c r="AB33" s="171">
        <v>2</v>
      </c>
      <c r="AC33" s="195" t="s">
        <v>90</v>
      </c>
      <c r="AD33" s="171">
        <v>4</v>
      </c>
      <c r="AE33" s="195" t="s">
        <v>91</v>
      </c>
      <c r="AF33" s="171">
        <v>3</v>
      </c>
      <c r="AG33" s="195" t="s">
        <v>87</v>
      </c>
      <c r="AH33" s="171">
        <v>4</v>
      </c>
      <c r="AI33" s="196" t="s">
        <v>298</v>
      </c>
      <c r="AJ33" s="171">
        <v>4</v>
      </c>
      <c r="AK33" s="194">
        <f t="shared" si="0"/>
        <v>3.3333333333333335</v>
      </c>
      <c r="AL33" s="171"/>
      <c r="AM33" s="194">
        <f t="shared" si="1"/>
        <v>0.89999999999999991</v>
      </c>
      <c r="AN33" s="171" t="str">
        <f t="shared" ref="AN33:AN35" si="20">_xlfn.IFS(AM33&gt;4,"HIGH",AM33&gt;3,"MEDIUM HIGH",AM33&gt;2,"MEDIUM",AM33&gt;1,"MEDIUM LOW",AM33&lt;=1,"LOW")</f>
        <v>LOW</v>
      </c>
      <c r="AO33" s="171">
        <v>2</v>
      </c>
      <c r="AP33" s="171">
        <f>AO33*C33</f>
        <v>8</v>
      </c>
      <c r="AQ33" s="171" t="str">
        <f t="shared" si="2"/>
        <v>MODERATE RISK</v>
      </c>
    </row>
    <row r="34" spans="1:43" s="176" customFormat="1" ht="56.25">
      <c r="A34" s="170"/>
      <c r="B34" s="171" t="s">
        <v>289</v>
      </c>
      <c r="C34" s="171">
        <v>4</v>
      </c>
      <c r="D34" s="171"/>
      <c r="E34" s="175" t="s">
        <v>292</v>
      </c>
      <c r="F34" s="182" t="s">
        <v>230</v>
      </c>
      <c r="G34" s="182" t="s">
        <v>286</v>
      </c>
      <c r="H34" s="172">
        <v>5200000</v>
      </c>
      <c r="I34" s="190">
        <v>2.87216</v>
      </c>
      <c r="J34" s="173">
        <v>1.03047</v>
      </c>
      <c r="K34" s="172">
        <f t="shared" si="3"/>
        <v>5358444</v>
      </c>
      <c r="L34" s="191">
        <f t="shared" si="4"/>
        <v>0.35877875884351845</v>
      </c>
      <c r="M34" s="175">
        <f t="shared" si="5"/>
        <v>4</v>
      </c>
      <c r="N34" s="175" t="str">
        <f t="shared" si="6"/>
        <v>35.88% of the road is exposed with a value of 5358444</v>
      </c>
      <c r="O34" s="192">
        <v>1.03047</v>
      </c>
      <c r="P34" s="193">
        <v>1</v>
      </c>
      <c r="Q34" s="171">
        <f t="shared" si="7"/>
        <v>5</v>
      </c>
      <c r="R34" s="192">
        <v>0</v>
      </c>
      <c r="S34" s="193">
        <v>0</v>
      </c>
      <c r="T34" s="171">
        <f t="shared" si="8"/>
        <v>1</v>
      </c>
      <c r="U34" s="194">
        <f t="shared" si="9"/>
        <v>3</v>
      </c>
      <c r="V34" s="171" t="str">
        <f t="shared" si="10"/>
        <v>100% of the exposed length is cement/asphalt road while 0% is rough road</v>
      </c>
      <c r="W34" s="194">
        <f t="shared" si="11"/>
        <v>3.5</v>
      </c>
      <c r="X34" s="171" t="str">
        <f t="shared" si="12"/>
        <v>HIGH</v>
      </c>
      <c r="Y34" s="195" t="s">
        <v>88</v>
      </c>
      <c r="Z34" s="171">
        <v>3</v>
      </c>
      <c r="AA34" s="195" t="s">
        <v>89</v>
      </c>
      <c r="AB34" s="171">
        <v>2</v>
      </c>
      <c r="AC34" s="195" t="s">
        <v>90</v>
      </c>
      <c r="AD34" s="171">
        <v>4</v>
      </c>
      <c r="AE34" s="195" t="s">
        <v>91</v>
      </c>
      <c r="AF34" s="171">
        <v>3</v>
      </c>
      <c r="AG34" s="195" t="s">
        <v>87</v>
      </c>
      <c r="AH34" s="171">
        <v>4</v>
      </c>
      <c r="AI34" s="196" t="s">
        <v>298</v>
      </c>
      <c r="AJ34" s="171">
        <v>4</v>
      </c>
      <c r="AK34" s="194">
        <f t="shared" si="0"/>
        <v>3.3333333333333335</v>
      </c>
      <c r="AL34" s="171"/>
      <c r="AM34" s="194">
        <f t="shared" si="1"/>
        <v>1.05</v>
      </c>
      <c r="AN34" s="171" t="str">
        <f t="shared" si="20"/>
        <v>MEDIUM LOW</v>
      </c>
      <c r="AO34" s="171">
        <v>1</v>
      </c>
      <c r="AP34" s="171">
        <f>AO34*C34</f>
        <v>4</v>
      </c>
      <c r="AQ34" s="171" t="str">
        <f t="shared" si="2"/>
        <v>LOW RISK</v>
      </c>
    </row>
    <row r="35" spans="1:43" s="176" customFormat="1" ht="56.25">
      <c r="A35" s="170"/>
      <c r="B35" s="171" t="s">
        <v>289</v>
      </c>
      <c r="C35" s="171">
        <v>4</v>
      </c>
      <c r="D35" s="171"/>
      <c r="E35" s="175" t="s">
        <v>292</v>
      </c>
      <c r="F35" s="182" t="s">
        <v>230</v>
      </c>
      <c r="G35" s="182" t="s">
        <v>1</v>
      </c>
      <c r="H35" s="172">
        <v>2600000</v>
      </c>
      <c r="I35" s="190">
        <v>24.920999999999999</v>
      </c>
      <c r="J35" s="173">
        <v>1.43391</v>
      </c>
      <c r="K35" s="172">
        <f t="shared" si="3"/>
        <v>3728166</v>
      </c>
      <c r="L35" s="191">
        <f t="shared" si="4"/>
        <v>5.7538220777657398E-2</v>
      </c>
      <c r="M35" s="175">
        <f t="shared" si="5"/>
        <v>2</v>
      </c>
      <c r="N35" s="175" t="str">
        <f t="shared" si="6"/>
        <v>5.75% of the road is exposed with a value of 3728166</v>
      </c>
      <c r="O35" s="192">
        <v>0.20433217499999998</v>
      </c>
      <c r="P35" s="193">
        <v>0.14249999999999999</v>
      </c>
      <c r="Q35" s="171">
        <f t="shared" si="7"/>
        <v>2</v>
      </c>
      <c r="R35" s="192">
        <v>1.229577825</v>
      </c>
      <c r="S35" s="193">
        <v>0.85750000000000004</v>
      </c>
      <c r="T35" s="171">
        <f t="shared" si="8"/>
        <v>5</v>
      </c>
      <c r="U35" s="194">
        <f t="shared" si="9"/>
        <v>3.5</v>
      </c>
      <c r="V35" s="171" t="str">
        <f t="shared" si="10"/>
        <v>14.25% of the exposed length is cement/asphalt road while 85.75% is rough road</v>
      </c>
      <c r="W35" s="194">
        <f t="shared" si="11"/>
        <v>2.75</v>
      </c>
      <c r="X35" s="171" t="str">
        <f t="shared" si="12"/>
        <v>MODERATE</v>
      </c>
      <c r="Y35" s="195" t="s">
        <v>88</v>
      </c>
      <c r="Z35" s="171">
        <v>3</v>
      </c>
      <c r="AA35" s="195" t="s">
        <v>89</v>
      </c>
      <c r="AB35" s="171">
        <v>2</v>
      </c>
      <c r="AC35" s="195" t="s">
        <v>90</v>
      </c>
      <c r="AD35" s="171">
        <v>4</v>
      </c>
      <c r="AE35" s="195" t="s">
        <v>91</v>
      </c>
      <c r="AF35" s="171">
        <v>3</v>
      </c>
      <c r="AG35" s="195" t="s">
        <v>87</v>
      </c>
      <c r="AH35" s="171">
        <v>4</v>
      </c>
      <c r="AI35" s="196" t="s">
        <v>298</v>
      </c>
      <c r="AJ35" s="171">
        <v>4</v>
      </c>
      <c r="AK35" s="194">
        <f t="shared" si="0"/>
        <v>3.3333333333333335</v>
      </c>
      <c r="AL35" s="171"/>
      <c r="AM35" s="194">
        <f t="shared" si="1"/>
        <v>0.82499999999999996</v>
      </c>
      <c r="AN35" s="171" t="str">
        <f t="shared" si="20"/>
        <v>LOW</v>
      </c>
      <c r="AO35" s="171">
        <v>3</v>
      </c>
      <c r="AP35" s="171">
        <f>AO35*C35</f>
        <v>12</v>
      </c>
      <c r="AQ35" s="171" t="str">
        <f t="shared" si="2"/>
        <v>MODERATE RISK</v>
      </c>
    </row>
    <row r="36" spans="1:43" s="176" customFormat="1" ht="56.25">
      <c r="A36" s="170"/>
      <c r="B36" s="171" t="s">
        <v>289</v>
      </c>
      <c r="C36" s="171">
        <v>4</v>
      </c>
      <c r="D36" s="171"/>
      <c r="E36" s="175" t="s">
        <v>292</v>
      </c>
      <c r="F36" s="182" t="s">
        <v>230</v>
      </c>
      <c r="G36" s="182" t="s">
        <v>1</v>
      </c>
      <c r="H36" s="172">
        <v>2600000</v>
      </c>
      <c r="I36" s="190">
        <v>24.920999999999999</v>
      </c>
      <c r="J36" s="173">
        <v>6.7781599999999997</v>
      </c>
      <c r="K36" s="172">
        <f t="shared" si="3"/>
        <v>17623216</v>
      </c>
      <c r="L36" s="191">
        <f t="shared" si="4"/>
        <v>0.27198587536615704</v>
      </c>
      <c r="M36" s="175">
        <f t="shared" si="5"/>
        <v>3</v>
      </c>
      <c r="N36" s="175" t="str">
        <f t="shared" si="6"/>
        <v>27.2% of the road is exposed with a value of 17623216</v>
      </c>
      <c r="O36" s="192">
        <v>0.96588779999999985</v>
      </c>
      <c r="P36" s="193">
        <v>0.14249999999999999</v>
      </c>
      <c r="Q36" s="171">
        <f t="shared" si="7"/>
        <v>2</v>
      </c>
      <c r="R36" s="192">
        <v>5.8122721999999998</v>
      </c>
      <c r="S36" s="193">
        <v>0.85750000000000004</v>
      </c>
      <c r="T36" s="171">
        <f t="shared" si="8"/>
        <v>5</v>
      </c>
      <c r="U36" s="194">
        <f t="shared" si="9"/>
        <v>3.5</v>
      </c>
      <c r="V36" s="171" t="str">
        <f t="shared" si="10"/>
        <v>14.25% of the exposed length is cement/asphalt road while 85.75% is rough road</v>
      </c>
      <c r="W36" s="194">
        <f t="shared" si="11"/>
        <v>3.25</v>
      </c>
      <c r="X36" s="171" t="str">
        <f t="shared" si="12"/>
        <v>HIGH</v>
      </c>
      <c r="Y36" s="195" t="s">
        <v>88</v>
      </c>
      <c r="Z36" s="171">
        <v>3</v>
      </c>
      <c r="AA36" s="195" t="s">
        <v>89</v>
      </c>
      <c r="AB36" s="171">
        <v>2</v>
      </c>
      <c r="AC36" s="195" t="s">
        <v>90</v>
      </c>
      <c r="AD36" s="171">
        <v>4</v>
      </c>
      <c r="AE36" s="195" t="s">
        <v>91</v>
      </c>
      <c r="AF36" s="171">
        <v>3</v>
      </c>
      <c r="AG36" s="195" t="s">
        <v>87</v>
      </c>
      <c r="AH36" s="171">
        <v>4</v>
      </c>
      <c r="AI36" s="196" t="s">
        <v>298</v>
      </c>
      <c r="AJ36" s="171">
        <v>4</v>
      </c>
      <c r="AK36" s="194">
        <f t="shared" si="0"/>
        <v>3.3333333333333335</v>
      </c>
      <c r="AL36" s="171"/>
      <c r="AM36" s="194">
        <f t="shared" si="1"/>
        <v>0.97499999999999998</v>
      </c>
      <c r="AN36" s="171" t="str">
        <f>_xlfn.IFS(AM36&gt;4,"HIGH",AM36&gt;3,"MEDIUM HIGH",AM36&gt;2,"MEDIUM",AM36&gt;1,"MEDIUM LOW",AM36&lt;=1,"LOW")</f>
        <v>LOW</v>
      </c>
      <c r="AO36" s="171">
        <v>3</v>
      </c>
      <c r="AP36" s="171">
        <f>AO36*C36</f>
        <v>12</v>
      </c>
      <c r="AQ36" s="171" t="str">
        <f t="shared" si="2"/>
        <v>MODERATE RISK</v>
      </c>
    </row>
    <row r="37" spans="1:43" s="176" customFormat="1" ht="56.25">
      <c r="A37" s="170"/>
      <c r="B37" s="171" t="s">
        <v>289</v>
      </c>
      <c r="C37" s="171">
        <v>4</v>
      </c>
      <c r="D37" s="171"/>
      <c r="E37" s="175" t="s">
        <v>292</v>
      </c>
      <c r="F37" s="182" t="s">
        <v>230</v>
      </c>
      <c r="G37" s="182" t="s">
        <v>1</v>
      </c>
      <c r="H37" s="172">
        <v>2600000</v>
      </c>
      <c r="I37" s="190">
        <v>24.920999999999999</v>
      </c>
      <c r="J37" s="173">
        <v>3.1004900000000002</v>
      </c>
      <c r="K37" s="172">
        <f t="shared" si="3"/>
        <v>8061274.0000000009</v>
      </c>
      <c r="L37" s="191">
        <f t="shared" si="4"/>
        <v>0.12441274427189922</v>
      </c>
      <c r="M37" s="175">
        <f t="shared" si="5"/>
        <v>2</v>
      </c>
      <c r="N37" s="175" t="str">
        <f t="shared" si="6"/>
        <v>12.44% of the road is exposed with a value of 8061274</v>
      </c>
      <c r="O37" s="192">
        <v>0.441819825</v>
      </c>
      <c r="P37" s="193">
        <v>0.14249999999999999</v>
      </c>
      <c r="Q37" s="171">
        <f t="shared" si="7"/>
        <v>2</v>
      </c>
      <c r="R37" s="192">
        <v>2.6586701750000001</v>
      </c>
      <c r="S37" s="193">
        <v>0.85750000000000004</v>
      </c>
      <c r="T37" s="171">
        <f t="shared" si="8"/>
        <v>5</v>
      </c>
      <c r="U37" s="194">
        <f t="shared" si="9"/>
        <v>3.5</v>
      </c>
      <c r="V37" s="171" t="str">
        <f t="shared" si="10"/>
        <v>14.25% of the exposed length is cement/asphalt road while 85.75% is rough road</v>
      </c>
      <c r="W37" s="194">
        <f t="shared" si="11"/>
        <v>2.75</v>
      </c>
      <c r="X37" s="171" t="str">
        <f t="shared" si="12"/>
        <v>MODERATE</v>
      </c>
      <c r="Y37" s="195" t="s">
        <v>88</v>
      </c>
      <c r="Z37" s="171">
        <v>3</v>
      </c>
      <c r="AA37" s="195" t="s">
        <v>89</v>
      </c>
      <c r="AB37" s="171">
        <v>2</v>
      </c>
      <c r="AC37" s="195" t="s">
        <v>90</v>
      </c>
      <c r="AD37" s="171">
        <v>4</v>
      </c>
      <c r="AE37" s="195" t="s">
        <v>91</v>
      </c>
      <c r="AF37" s="171">
        <v>3</v>
      </c>
      <c r="AG37" s="195" t="s">
        <v>87</v>
      </c>
      <c r="AH37" s="171">
        <v>4</v>
      </c>
      <c r="AI37" s="196" t="s">
        <v>298</v>
      </c>
      <c r="AJ37" s="171">
        <v>4</v>
      </c>
      <c r="AK37" s="194">
        <f t="shared" si="0"/>
        <v>3.3333333333333335</v>
      </c>
      <c r="AL37" s="171"/>
      <c r="AM37" s="194">
        <f t="shared" si="1"/>
        <v>0.82499999999999996</v>
      </c>
      <c r="AN37" s="171" t="str">
        <f>_xlfn.IFS(AM37&gt;4,"HIGH",AM37&gt;3,"MEDIUM HIGH",AM37&gt;2,"MEDIUM",AM37&gt;1,"MEDIUM LOW",AM37&lt;=1,"LOW")</f>
        <v>LOW</v>
      </c>
      <c r="AO37" s="171">
        <v>3</v>
      </c>
      <c r="AP37" s="171">
        <f>AO37*C37</f>
        <v>12</v>
      </c>
      <c r="AQ37" s="171" t="str">
        <f t="shared" si="2"/>
        <v>MODERATE RISK</v>
      </c>
    </row>
    <row r="38" spans="1:43" s="176" customFormat="1" ht="56.25">
      <c r="A38" s="170"/>
      <c r="B38" s="171" t="s">
        <v>289</v>
      </c>
      <c r="C38" s="171">
        <v>4</v>
      </c>
      <c r="D38" s="171"/>
      <c r="E38" s="175" t="s">
        <v>293</v>
      </c>
      <c r="F38" s="182" t="s">
        <v>231</v>
      </c>
      <c r="G38" s="182" t="s">
        <v>1</v>
      </c>
      <c r="H38" s="172">
        <v>2600000</v>
      </c>
      <c r="I38" s="190">
        <v>5.8381100000000004</v>
      </c>
      <c r="J38" s="173">
        <v>0.13798199999999999</v>
      </c>
      <c r="K38" s="172">
        <f t="shared" si="3"/>
        <v>358753.2</v>
      </c>
      <c r="L38" s="191">
        <f t="shared" si="4"/>
        <v>2.3634703696915609E-2</v>
      </c>
      <c r="M38" s="175">
        <f t="shared" si="5"/>
        <v>1</v>
      </c>
      <c r="N38" s="175" t="str">
        <f t="shared" si="6"/>
        <v>2.36% of the road is exposed with a value of 358753.2</v>
      </c>
      <c r="O38" s="192">
        <v>0</v>
      </c>
      <c r="P38" s="193">
        <v>0</v>
      </c>
      <c r="Q38" s="171">
        <f t="shared" si="7"/>
        <v>1</v>
      </c>
      <c r="R38" s="192">
        <v>0.13798199999999999</v>
      </c>
      <c r="S38" s="193">
        <v>1</v>
      </c>
      <c r="T38" s="171">
        <f t="shared" si="8"/>
        <v>5</v>
      </c>
      <c r="U38" s="194">
        <f t="shared" si="9"/>
        <v>3</v>
      </c>
      <c r="V38" s="171" t="str">
        <f t="shared" si="10"/>
        <v>0% of the exposed length is cement/asphalt road while 100% is rough road</v>
      </c>
      <c r="W38" s="194">
        <f t="shared" si="11"/>
        <v>2</v>
      </c>
      <c r="X38" s="171" t="str">
        <f t="shared" si="12"/>
        <v>LOW</v>
      </c>
      <c r="Y38" s="195" t="s">
        <v>88</v>
      </c>
      <c r="Z38" s="171">
        <v>3</v>
      </c>
      <c r="AA38" s="195" t="s">
        <v>89</v>
      </c>
      <c r="AB38" s="171">
        <v>2</v>
      </c>
      <c r="AC38" s="195" t="s">
        <v>90</v>
      </c>
      <c r="AD38" s="171">
        <v>4</v>
      </c>
      <c r="AE38" s="195" t="s">
        <v>91</v>
      </c>
      <c r="AF38" s="171">
        <v>3</v>
      </c>
      <c r="AG38" s="195" t="s">
        <v>87</v>
      </c>
      <c r="AH38" s="171">
        <v>4</v>
      </c>
      <c r="AI38" s="196" t="s">
        <v>298</v>
      </c>
      <c r="AJ38" s="171">
        <v>4</v>
      </c>
      <c r="AK38" s="194">
        <f t="shared" si="0"/>
        <v>3.3333333333333335</v>
      </c>
      <c r="AL38" s="171"/>
      <c r="AM38" s="194">
        <f t="shared" si="1"/>
        <v>0.6</v>
      </c>
      <c r="AN38" s="171" t="str">
        <f>_xlfn.IFS(AM38&gt;4,"HIGH",AM38&gt;3,"MEDIUM HIGH",AM38&gt;2,"MEDIUM",AM38&gt;1,"MEDIUM LOW",AM38&lt;=1,"LOW")</f>
        <v>LOW</v>
      </c>
      <c r="AO38" s="171">
        <v>2</v>
      </c>
      <c r="AP38" s="171">
        <f>AO38*C38</f>
        <v>8</v>
      </c>
      <c r="AQ38" s="171" t="str">
        <f t="shared" si="2"/>
        <v>MODERATE RISK</v>
      </c>
    </row>
    <row r="39" spans="1:43" s="176" customFormat="1" ht="56.25">
      <c r="A39" s="170"/>
      <c r="B39" s="171" t="s">
        <v>289</v>
      </c>
      <c r="C39" s="171">
        <v>4</v>
      </c>
      <c r="D39" s="171"/>
      <c r="E39" s="175" t="s">
        <v>293</v>
      </c>
      <c r="F39" s="182" t="s">
        <v>231</v>
      </c>
      <c r="G39" s="182" t="s">
        <v>1</v>
      </c>
      <c r="H39" s="172">
        <v>2600000</v>
      </c>
      <c r="I39" s="190">
        <v>5.8381100000000004</v>
      </c>
      <c r="J39" s="173">
        <v>1.9281900000000001</v>
      </c>
      <c r="K39" s="172">
        <f t="shared" si="3"/>
        <v>5013294</v>
      </c>
      <c r="L39" s="191">
        <f t="shared" si="4"/>
        <v>0.33027640794709245</v>
      </c>
      <c r="M39" s="175">
        <f t="shared" si="5"/>
        <v>4</v>
      </c>
      <c r="N39" s="175" t="str">
        <f t="shared" si="6"/>
        <v>33.03% of the road is exposed with a value of 5013294</v>
      </c>
      <c r="O39" s="192">
        <v>0</v>
      </c>
      <c r="P39" s="193">
        <v>0</v>
      </c>
      <c r="Q39" s="171">
        <f t="shared" si="7"/>
        <v>1</v>
      </c>
      <c r="R39" s="192">
        <v>1.9281900000000001</v>
      </c>
      <c r="S39" s="193">
        <v>1</v>
      </c>
      <c r="T39" s="171">
        <f t="shared" si="8"/>
        <v>5</v>
      </c>
      <c r="U39" s="194">
        <f t="shared" si="9"/>
        <v>3</v>
      </c>
      <c r="V39" s="171" t="str">
        <f t="shared" si="10"/>
        <v>0% of the exposed length is cement/asphalt road while 100% is rough road</v>
      </c>
      <c r="W39" s="194">
        <f t="shared" si="11"/>
        <v>3.5</v>
      </c>
      <c r="X39" s="171" t="str">
        <f t="shared" si="12"/>
        <v>HIGH</v>
      </c>
      <c r="Y39" s="195" t="s">
        <v>88</v>
      </c>
      <c r="Z39" s="171">
        <v>3</v>
      </c>
      <c r="AA39" s="195" t="s">
        <v>89</v>
      </c>
      <c r="AB39" s="171">
        <v>2</v>
      </c>
      <c r="AC39" s="195" t="s">
        <v>90</v>
      </c>
      <c r="AD39" s="171">
        <v>4</v>
      </c>
      <c r="AE39" s="195" t="s">
        <v>91</v>
      </c>
      <c r="AF39" s="171">
        <v>3</v>
      </c>
      <c r="AG39" s="195" t="s">
        <v>87</v>
      </c>
      <c r="AH39" s="171">
        <v>4</v>
      </c>
      <c r="AI39" s="196" t="s">
        <v>298</v>
      </c>
      <c r="AJ39" s="171">
        <v>4</v>
      </c>
      <c r="AK39" s="194">
        <f t="shared" si="0"/>
        <v>3.3333333333333335</v>
      </c>
      <c r="AL39" s="171"/>
      <c r="AM39" s="194">
        <f t="shared" si="1"/>
        <v>1.05</v>
      </c>
      <c r="AN39" s="171" t="str">
        <f t="shared" ref="AN39:AN41" si="21">_xlfn.IFS(AM39&gt;4,"HIGH",AM39&gt;3,"MEDIUM HIGH",AM39&gt;2,"MEDIUM",AM39&gt;1,"MEDIUM LOW",AM39&lt;=1,"LOW")</f>
        <v>MEDIUM LOW</v>
      </c>
      <c r="AO39" s="171">
        <v>2</v>
      </c>
      <c r="AP39" s="171">
        <f>AO39*C39</f>
        <v>8</v>
      </c>
      <c r="AQ39" s="171" t="str">
        <f t="shared" si="2"/>
        <v>MODERATE RISK</v>
      </c>
    </row>
    <row r="40" spans="1:43" s="176" customFormat="1" ht="56.25">
      <c r="A40" s="170"/>
      <c r="B40" s="171" t="s">
        <v>289</v>
      </c>
      <c r="C40" s="171">
        <v>4</v>
      </c>
      <c r="D40" s="171"/>
      <c r="E40" s="175" t="s">
        <v>293</v>
      </c>
      <c r="F40" s="182" t="s">
        <v>231</v>
      </c>
      <c r="G40" s="182" t="s">
        <v>1</v>
      </c>
      <c r="H40" s="172">
        <v>2600000</v>
      </c>
      <c r="I40" s="190">
        <v>5.8381100000000004</v>
      </c>
      <c r="J40" s="173">
        <v>3.1529199999999999</v>
      </c>
      <c r="K40" s="172">
        <f t="shared" si="3"/>
        <v>8197592</v>
      </c>
      <c r="L40" s="191">
        <f t="shared" si="4"/>
        <v>0.54005834079864878</v>
      </c>
      <c r="M40" s="175">
        <f t="shared" si="5"/>
        <v>5</v>
      </c>
      <c r="N40" s="175" t="str">
        <f t="shared" si="6"/>
        <v>54.01% of the road is exposed with a value of 8197592</v>
      </c>
      <c r="O40" s="192">
        <v>0</v>
      </c>
      <c r="P40" s="193">
        <v>0</v>
      </c>
      <c r="Q40" s="171">
        <f t="shared" si="7"/>
        <v>1</v>
      </c>
      <c r="R40" s="192">
        <v>3.1529199999999999</v>
      </c>
      <c r="S40" s="193">
        <v>1</v>
      </c>
      <c r="T40" s="171">
        <f t="shared" si="8"/>
        <v>5</v>
      </c>
      <c r="U40" s="194">
        <f t="shared" si="9"/>
        <v>3</v>
      </c>
      <c r="V40" s="171" t="str">
        <f t="shared" si="10"/>
        <v>0% of the exposed length is cement/asphalt road while 100% is rough road</v>
      </c>
      <c r="W40" s="194">
        <f t="shared" si="11"/>
        <v>4</v>
      </c>
      <c r="X40" s="171" t="str">
        <f t="shared" si="12"/>
        <v>HIGH</v>
      </c>
      <c r="Y40" s="195" t="s">
        <v>88</v>
      </c>
      <c r="Z40" s="171">
        <v>3</v>
      </c>
      <c r="AA40" s="195" t="s">
        <v>89</v>
      </c>
      <c r="AB40" s="171">
        <v>2</v>
      </c>
      <c r="AC40" s="195" t="s">
        <v>90</v>
      </c>
      <c r="AD40" s="171">
        <v>4</v>
      </c>
      <c r="AE40" s="195" t="s">
        <v>91</v>
      </c>
      <c r="AF40" s="171">
        <v>3</v>
      </c>
      <c r="AG40" s="195" t="s">
        <v>87</v>
      </c>
      <c r="AH40" s="171">
        <v>4</v>
      </c>
      <c r="AI40" s="196" t="s">
        <v>298</v>
      </c>
      <c r="AJ40" s="171">
        <v>4</v>
      </c>
      <c r="AK40" s="194">
        <f t="shared" si="0"/>
        <v>3.3333333333333335</v>
      </c>
      <c r="AL40" s="171"/>
      <c r="AM40" s="194">
        <f t="shared" si="1"/>
        <v>1.2</v>
      </c>
      <c r="AN40" s="171" t="str">
        <f t="shared" si="21"/>
        <v>MEDIUM LOW</v>
      </c>
      <c r="AO40" s="171">
        <v>2</v>
      </c>
      <c r="AP40" s="171">
        <f>AO40*C40</f>
        <v>8</v>
      </c>
      <c r="AQ40" s="171" t="str">
        <f t="shared" si="2"/>
        <v>MODERATE RISK</v>
      </c>
    </row>
    <row r="41" spans="1:43" s="176" customFormat="1" ht="56.25">
      <c r="A41" s="170"/>
      <c r="B41" s="171" t="s">
        <v>289</v>
      </c>
      <c r="C41" s="171">
        <v>4</v>
      </c>
      <c r="D41" s="171"/>
      <c r="E41" s="175" t="s">
        <v>292</v>
      </c>
      <c r="F41" s="182" t="s">
        <v>233</v>
      </c>
      <c r="G41" s="182" t="s">
        <v>1</v>
      </c>
      <c r="H41" s="172">
        <v>2600000</v>
      </c>
      <c r="I41" s="190">
        <v>10.1265</v>
      </c>
      <c r="J41" s="173">
        <v>0.46002799999999999</v>
      </c>
      <c r="K41" s="172">
        <f t="shared" si="3"/>
        <v>1196072.8</v>
      </c>
      <c r="L41" s="191">
        <f t="shared" si="4"/>
        <v>4.542813410358959E-2</v>
      </c>
      <c r="M41" s="175">
        <f t="shared" si="5"/>
        <v>1</v>
      </c>
      <c r="N41" s="175" t="str">
        <f t="shared" si="6"/>
        <v>4.54% of the road is exposed with a value of 1196072.8</v>
      </c>
      <c r="O41" s="192">
        <v>1.9275173199999999E-2</v>
      </c>
      <c r="P41" s="193">
        <v>4.19E-2</v>
      </c>
      <c r="Q41" s="171">
        <f t="shared" si="7"/>
        <v>1</v>
      </c>
      <c r="R41" s="192">
        <v>0.4407528268</v>
      </c>
      <c r="S41" s="193">
        <v>0.95810000000000006</v>
      </c>
      <c r="T41" s="171">
        <f t="shared" si="8"/>
        <v>5</v>
      </c>
      <c r="U41" s="194">
        <f t="shared" si="9"/>
        <v>3</v>
      </c>
      <c r="V41" s="171" t="str">
        <f t="shared" si="10"/>
        <v>4.19% of the exposed length is cement/asphalt road while 95.81% is rough road</v>
      </c>
      <c r="W41" s="194">
        <f t="shared" si="11"/>
        <v>2</v>
      </c>
      <c r="X41" s="171" t="str">
        <f t="shared" si="12"/>
        <v>LOW</v>
      </c>
      <c r="Y41" s="195" t="s">
        <v>88</v>
      </c>
      <c r="Z41" s="171">
        <v>3</v>
      </c>
      <c r="AA41" s="195" t="s">
        <v>89</v>
      </c>
      <c r="AB41" s="171">
        <v>2</v>
      </c>
      <c r="AC41" s="195" t="s">
        <v>90</v>
      </c>
      <c r="AD41" s="171">
        <v>4</v>
      </c>
      <c r="AE41" s="195" t="s">
        <v>91</v>
      </c>
      <c r="AF41" s="171">
        <v>3</v>
      </c>
      <c r="AG41" s="195" t="s">
        <v>87</v>
      </c>
      <c r="AH41" s="171">
        <v>4</v>
      </c>
      <c r="AI41" s="196" t="s">
        <v>298</v>
      </c>
      <c r="AJ41" s="171">
        <v>4</v>
      </c>
      <c r="AK41" s="194">
        <f t="shared" si="0"/>
        <v>3.3333333333333335</v>
      </c>
      <c r="AL41" s="171"/>
      <c r="AM41" s="194">
        <f t="shared" si="1"/>
        <v>0.6</v>
      </c>
      <c r="AN41" s="171" t="str">
        <f t="shared" si="21"/>
        <v>LOW</v>
      </c>
      <c r="AO41" s="171">
        <v>3</v>
      </c>
      <c r="AP41" s="171">
        <f>AO41*C41</f>
        <v>12</v>
      </c>
      <c r="AQ41" s="171" t="str">
        <f t="shared" si="2"/>
        <v>MODERATE RISK</v>
      </c>
    </row>
    <row r="42" spans="1:43" s="176" customFormat="1" ht="56.25">
      <c r="A42" s="170"/>
      <c r="B42" s="171" t="s">
        <v>289</v>
      </c>
      <c r="C42" s="171">
        <v>4</v>
      </c>
      <c r="D42" s="171"/>
      <c r="E42" s="175" t="s">
        <v>293</v>
      </c>
      <c r="F42" s="182" t="s">
        <v>234</v>
      </c>
      <c r="G42" s="182" t="s">
        <v>1</v>
      </c>
      <c r="H42" s="172">
        <v>2600000</v>
      </c>
      <c r="I42" s="190">
        <v>13.091200000000001</v>
      </c>
      <c r="J42" s="173">
        <v>1.06474</v>
      </c>
      <c r="K42" s="172">
        <f t="shared" si="3"/>
        <v>2768324</v>
      </c>
      <c r="L42" s="191">
        <f t="shared" si="4"/>
        <v>8.1332498166707401E-2</v>
      </c>
      <c r="M42" s="175">
        <f t="shared" si="5"/>
        <v>2</v>
      </c>
      <c r="N42" s="175" t="str">
        <f t="shared" si="6"/>
        <v>8.13% of the road is exposed with a value of 2768324</v>
      </c>
      <c r="O42" s="192">
        <v>4.0779542000000002E-2</v>
      </c>
      <c r="P42" s="193">
        <v>3.8300000000000001E-2</v>
      </c>
      <c r="Q42" s="171">
        <f t="shared" si="7"/>
        <v>1</v>
      </c>
      <c r="R42" s="192">
        <v>1.0239604579999999</v>
      </c>
      <c r="S42" s="193">
        <v>0.96169999999999989</v>
      </c>
      <c r="T42" s="171">
        <f t="shared" si="8"/>
        <v>5</v>
      </c>
      <c r="U42" s="194">
        <f t="shared" si="9"/>
        <v>3</v>
      </c>
      <c r="V42" s="171" t="str">
        <f t="shared" si="10"/>
        <v>3.83% of the exposed length is cement/asphalt road while 96.17% is rough road</v>
      </c>
      <c r="W42" s="194">
        <f t="shared" si="11"/>
        <v>2.5</v>
      </c>
      <c r="X42" s="171" t="str">
        <f t="shared" si="12"/>
        <v>MODERATE</v>
      </c>
      <c r="Y42" s="195" t="s">
        <v>88</v>
      </c>
      <c r="Z42" s="171">
        <v>3</v>
      </c>
      <c r="AA42" s="195" t="s">
        <v>89</v>
      </c>
      <c r="AB42" s="171">
        <v>2</v>
      </c>
      <c r="AC42" s="195" t="s">
        <v>90</v>
      </c>
      <c r="AD42" s="171">
        <v>4</v>
      </c>
      <c r="AE42" s="195" t="s">
        <v>91</v>
      </c>
      <c r="AF42" s="171">
        <v>3</v>
      </c>
      <c r="AG42" s="195" t="s">
        <v>87</v>
      </c>
      <c r="AH42" s="171">
        <v>4</v>
      </c>
      <c r="AI42" s="196" t="s">
        <v>298</v>
      </c>
      <c r="AJ42" s="171">
        <v>4</v>
      </c>
      <c r="AK42" s="194">
        <f t="shared" si="0"/>
        <v>3.3333333333333335</v>
      </c>
      <c r="AL42" s="171"/>
      <c r="AM42" s="194">
        <f t="shared" si="1"/>
        <v>0.75</v>
      </c>
      <c r="AN42" s="171" t="str">
        <f>_xlfn.IFS(AM42&gt;4,"HIGH",AM42&gt;3,"MEDIUM HIGH",AM42&gt;2,"MEDIUM",AM42&gt;1,"MEDIUM LOW",AM42&lt;=1,"LOW")</f>
        <v>LOW</v>
      </c>
      <c r="AO42" s="171">
        <v>2</v>
      </c>
      <c r="AP42" s="171">
        <f>AO42*C42</f>
        <v>8</v>
      </c>
      <c r="AQ42" s="171" t="str">
        <f t="shared" si="2"/>
        <v>MODERATE RISK</v>
      </c>
    </row>
    <row r="43" spans="1:43" s="176" customFormat="1" ht="56.25">
      <c r="A43" s="170"/>
      <c r="B43" s="171" t="s">
        <v>289</v>
      </c>
      <c r="C43" s="171">
        <v>4</v>
      </c>
      <c r="D43" s="171"/>
      <c r="E43" s="175" t="s">
        <v>293</v>
      </c>
      <c r="F43" s="182" t="s">
        <v>234</v>
      </c>
      <c r="G43" s="182" t="s">
        <v>1</v>
      </c>
      <c r="H43" s="172">
        <v>2600000</v>
      </c>
      <c r="I43" s="190">
        <v>13.091200000000001</v>
      </c>
      <c r="J43" s="173">
        <v>4.09788</v>
      </c>
      <c r="K43" s="172">
        <f t="shared" si="3"/>
        <v>10654488</v>
      </c>
      <c r="L43" s="191">
        <f t="shared" si="4"/>
        <v>0.3130255438768027</v>
      </c>
      <c r="M43" s="175">
        <f t="shared" si="5"/>
        <v>4</v>
      </c>
      <c r="N43" s="175" t="str">
        <f t="shared" si="6"/>
        <v>31.3% of the road is exposed with a value of 10654488</v>
      </c>
      <c r="O43" s="192">
        <v>0.156948804</v>
      </c>
      <c r="P43" s="193">
        <v>3.8300000000000001E-2</v>
      </c>
      <c r="Q43" s="171">
        <f t="shared" si="7"/>
        <v>1</v>
      </c>
      <c r="R43" s="192">
        <v>3.9409311960000002</v>
      </c>
      <c r="S43" s="193">
        <v>0.9617</v>
      </c>
      <c r="T43" s="171">
        <f t="shared" si="8"/>
        <v>5</v>
      </c>
      <c r="U43" s="194">
        <f t="shared" si="9"/>
        <v>3</v>
      </c>
      <c r="V43" s="171" t="str">
        <f t="shared" si="10"/>
        <v>3.83% of the exposed length is cement/asphalt road while 96.17% is rough road</v>
      </c>
      <c r="W43" s="194">
        <f t="shared" si="11"/>
        <v>3.5</v>
      </c>
      <c r="X43" s="171" t="str">
        <f t="shared" si="12"/>
        <v>HIGH</v>
      </c>
      <c r="Y43" s="195" t="s">
        <v>88</v>
      </c>
      <c r="Z43" s="171">
        <v>3</v>
      </c>
      <c r="AA43" s="195" t="s">
        <v>89</v>
      </c>
      <c r="AB43" s="171">
        <v>2</v>
      </c>
      <c r="AC43" s="195" t="s">
        <v>90</v>
      </c>
      <c r="AD43" s="171">
        <v>4</v>
      </c>
      <c r="AE43" s="195" t="s">
        <v>91</v>
      </c>
      <c r="AF43" s="171">
        <v>3</v>
      </c>
      <c r="AG43" s="195" t="s">
        <v>87</v>
      </c>
      <c r="AH43" s="171">
        <v>4</v>
      </c>
      <c r="AI43" s="196" t="s">
        <v>298</v>
      </c>
      <c r="AJ43" s="171">
        <v>4</v>
      </c>
      <c r="AK43" s="194">
        <f t="shared" si="0"/>
        <v>3.3333333333333335</v>
      </c>
      <c r="AL43" s="171"/>
      <c r="AM43" s="194">
        <f t="shared" si="1"/>
        <v>1.05</v>
      </c>
      <c r="AN43" s="171" t="str">
        <f>_xlfn.IFS(AM43&gt;4,"HIGH",AM43&gt;3,"MEDIUM HIGH",AM43&gt;2,"MEDIUM",AM43&gt;1,"MEDIUM LOW",AM43&lt;=1,"LOW")</f>
        <v>MEDIUM LOW</v>
      </c>
      <c r="AO43" s="171">
        <v>2</v>
      </c>
      <c r="AP43" s="171">
        <f>AO43*C43</f>
        <v>8</v>
      </c>
      <c r="AQ43" s="171" t="str">
        <f t="shared" si="2"/>
        <v>MODERATE RISK</v>
      </c>
    </row>
    <row r="44" spans="1:43" s="176" customFormat="1" ht="56.25">
      <c r="A44" s="170"/>
      <c r="B44" s="171" t="s">
        <v>289</v>
      </c>
      <c r="C44" s="171">
        <v>4</v>
      </c>
      <c r="D44" s="171"/>
      <c r="E44" s="175" t="s">
        <v>293</v>
      </c>
      <c r="F44" s="182" t="s">
        <v>234</v>
      </c>
      <c r="G44" s="182" t="s">
        <v>1</v>
      </c>
      <c r="H44" s="172">
        <v>2600000</v>
      </c>
      <c r="I44" s="190">
        <v>13.091200000000001</v>
      </c>
      <c r="J44" s="173">
        <v>6.01633</v>
      </c>
      <c r="K44" s="172">
        <f t="shared" si="3"/>
        <v>15642458</v>
      </c>
      <c r="L44" s="191">
        <f t="shared" si="4"/>
        <v>0.45957055120997309</v>
      </c>
      <c r="M44" s="175">
        <f t="shared" si="5"/>
        <v>4</v>
      </c>
      <c r="N44" s="175" t="str">
        <f t="shared" si="6"/>
        <v>45.96% of the road is exposed with a value of 15642458</v>
      </c>
      <c r="O44" s="192">
        <v>0.23042543900000001</v>
      </c>
      <c r="P44" s="193">
        <v>3.8300000000000001E-2</v>
      </c>
      <c r="Q44" s="171">
        <f t="shared" si="7"/>
        <v>1</v>
      </c>
      <c r="R44" s="192">
        <v>5.7859045609999997</v>
      </c>
      <c r="S44" s="193">
        <v>0.9617</v>
      </c>
      <c r="T44" s="171">
        <f t="shared" si="8"/>
        <v>5</v>
      </c>
      <c r="U44" s="194">
        <f t="shared" si="9"/>
        <v>3</v>
      </c>
      <c r="V44" s="171" t="str">
        <f t="shared" si="10"/>
        <v>3.83% of the exposed length is cement/asphalt road while 96.17% is rough road</v>
      </c>
      <c r="W44" s="194">
        <f t="shared" si="11"/>
        <v>3.5</v>
      </c>
      <c r="X44" s="171" t="str">
        <f t="shared" si="12"/>
        <v>HIGH</v>
      </c>
      <c r="Y44" s="195" t="s">
        <v>88</v>
      </c>
      <c r="Z44" s="171">
        <v>3</v>
      </c>
      <c r="AA44" s="195" t="s">
        <v>89</v>
      </c>
      <c r="AB44" s="171">
        <v>2</v>
      </c>
      <c r="AC44" s="195" t="s">
        <v>90</v>
      </c>
      <c r="AD44" s="171">
        <v>4</v>
      </c>
      <c r="AE44" s="195" t="s">
        <v>91</v>
      </c>
      <c r="AF44" s="171">
        <v>3</v>
      </c>
      <c r="AG44" s="195" t="s">
        <v>87</v>
      </c>
      <c r="AH44" s="171">
        <v>4</v>
      </c>
      <c r="AI44" s="196" t="s">
        <v>298</v>
      </c>
      <c r="AJ44" s="171">
        <v>4</v>
      </c>
      <c r="AK44" s="194">
        <f t="shared" si="0"/>
        <v>3.3333333333333335</v>
      </c>
      <c r="AL44" s="171"/>
      <c r="AM44" s="194">
        <f t="shared" si="1"/>
        <v>1.05</v>
      </c>
      <c r="AN44" s="171" t="str">
        <f t="shared" ref="AN44" si="22">_xlfn.IFS(AM44&gt;4,"HIGH",AM44&gt;3,"MEDIUM HIGH",AM44&gt;2,"MEDIUM",AM44&gt;1,"MEDIUM LOW",AM44&lt;=1,"LOW")</f>
        <v>MEDIUM LOW</v>
      </c>
      <c r="AO44" s="171">
        <v>2</v>
      </c>
      <c r="AP44" s="171">
        <f>AO44*C44</f>
        <v>8</v>
      </c>
      <c r="AQ44" s="171" t="str">
        <f t="shared" si="2"/>
        <v>MODERATE RISK</v>
      </c>
    </row>
    <row r="45" spans="1:43" s="176" customFormat="1" ht="56.25">
      <c r="A45" s="170"/>
      <c r="B45" s="171" t="s">
        <v>289</v>
      </c>
      <c r="C45" s="171">
        <v>4</v>
      </c>
      <c r="D45" s="171"/>
      <c r="E45" s="175" t="s">
        <v>293</v>
      </c>
      <c r="F45" s="182" t="s">
        <v>236</v>
      </c>
      <c r="G45" s="182" t="s">
        <v>286</v>
      </c>
      <c r="H45" s="172">
        <v>5200000</v>
      </c>
      <c r="I45" s="190">
        <v>3.6951999999999998</v>
      </c>
      <c r="J45" s="173">
        <v>0.40500900000000001</v>
      </c>
      <c r="K45" s="172">
        <f t="shared" si="3"/>
        <v>2106046.7999999998</v>
      </c>
      <c r="L45" s="191">
        <f t="shared" si="4"/>
        <v>0.10960408096990691</v>
      </c>
      <c r="M45" s="175">
        <f t="shared" si="5"/>
        <v>2</v>
      </c>
      <c r="N45" s="175" t="str">
        <f t="shared" si="6"/>
        <v>10.96% of the road is exposed with a value of 2106046.8</v>
      </c>
      <c r="O45" s="192">
        <v>0.40500900000000001</v>
      </c>
      <c r="P45" s="193">
        <v>1</v>
      </c>
      <c r="Q45" s="171">
        <f t="shared" si="7"/>
        <v>5</v>
      </c>
      <c r="R45" s="192">
        <v>0</v>
      </c>
      <c r="S45" s="193">
        <v>0</v>
      </c>
      <c r="T45" s="171">
        <f t="shared" si="8"/>
        <v>1</v>
      </c>
      <c r="U45" s="194">
        <f t="shared" si="9"/>
        <v>3</v>
      </c>
      <c r="V45" s="171" t="str">
        <f t="shared" si="10"/>
        <v>100% of the exposed length is cement/asphalt road while 0% is rough road</v>
      </c>
      <c r="W45" s="194">
        <f t="shared" si="11"/>
        <v>2.5</v>
      </c>
      <c r="X45" s="171" t="str">
        <f t="shared" si="12"/>
        <v>MODERATE</v>
      </c>
      <c r="Y45" s="195" t="s">
        <v>88</v>
      </c>
      <c r="Z45" s="171">
        <v>3</v>
      </c>
      <c r="AA45" s="195" t="s">
        <v>89</v>
      </c>
      <c r="AB45" s="171">
        <v>2</v>
      </c>
      <c r="AC45" s="195" t="s">
        <v>90</v>
      </c>
      <c r="AD45" s="171">
        <v>4</v>
      </c>
      <c r="AE45" s="195" t="s">
        <v>91</v>
      </c>
      <c r="AF45" s="171">
        <v>3</v>
      </c>
      <c r="AG45" s="195" t="s">
        <v>87</v>
      </c>
      <c r="AH45" s="171">
        <v>4</v>
      </c>
      <c r="AI45" s="196" t="s">
        <v>298</v>
      </c>
      <c r="AJ45" s="171">
        <v>4</v>
      </c>
      <c r="AK45" s="194">
        <f t="shared" si="0"/>
        <v>3.3333333333333335</v>
      </c>
      <c r="AL45" s="171"/>
      <c r="AM45" s="194">
        <f t="shared" si="1"/>
        <v>0.75</v>
      </c>
      <c r="AN45" s="171" t="str">
        <f>_xlfn.IFS(AM45&gt;4,"HIGH",AM45&gt;3,"MEDIUM HIGH",AM45&gt;2,"MEDIUM",AM45&gt;1,"MEDIUM LOW",AM45&lt;=1,"LOW")</f>
        <v>LOW</v>
      </c>
      <c r="AO45" s="171">
        <v>1</v>
      </c>
      <c r="AP45" s="171">
        <f>AO45*C45</f>
        <v>4</v>
      </c>
      <c r="AQ45" s="171" t="str">
        <f t="shared" si="2"/>
        <v>LOW RISK</v>
      </c>
    </row>
    <row r="46" spans="1:43" s="176" customFormat="1" ht="56.25">
      <c r="A46" s="170"/>
      <c r="B46" s="171" t="s">
        <v>289</v>
      </c>
      <c r="C46" s="171">
        <v>4</v>
      </c>
      <c r="D46" s="171"/>
      <c r="E46" s="175" t="s">
        <v>293</v>
      </c>
      <c r="F46" s="182" t="s">
        <v>236</v>
      </c>
      <c r="G46" s="182" t="s">
        <v>287</v>
      </c>
      <c r="H46" s="172">
        <v>2600000</v>
      </c>
      <c r="I46" s="190">
        <v>3.0468299999999999</v>
      </c>
      <c r="J46" s="173">
        <v>0.41996899999999998</v>
      </c>
      <c r="K46" s="172">
        <f t="shared" si="3"/>
        <v>1091919.3999999999</v>
      </c>
      <c r="L46" s="191">
        <f t="shared" si="4"/>
        <v>0.13783801524863545</v>
      </c>
      <c r="M46" s="175">
        <f t="shared" si="5"/>
        <v>2</v>
      </c>
      <c r="N46" s="175" t="str">
        <f t="shared" si="6"/>
        <v>13.78% of the road is exposed with a value of 1091919.4</v>
      </c>
      <c r="O46" s="192">
        <v>0.28347907500000002</v>
      </c>
      <c r="P46" s="193">
        <v>0.67500000000000004</v>
      </c>
      <c r="Q46" s="171">
        <f t="shared" si="7"/>
        <v>5</v>
      </c>
      <c r="R46" s="192">
        <v>0.13648992499999996</v>
      </c>
      <c r="S46" s="193">
        <v>0.3249999999999999</v>
      </c>
      <c r="T46" s="171">
        <f t="shared" si="8"/>
        <v>4</v>
      </c>
      <c r="U46" s="194">
        <f t="shared" si="9"/>
        <v>4.5</v>
      </c>
      <c r="V46" s="171" t="str">
        <f t="shared" si="10"/>
        <v>67.5% of the exposed length is cement/asphalt road while 32.5% is rough road</v>
      </c>
      <c r="W46" s="194">
        <f t="shared" si="11"/>
        <v>3.25</v>
      </c>
      <c r="X46" s="171" t="str">
        <f t="shared" si="12"/>
        <v>HIGH</v>
      </c>
      <c r="Y46" s="195" t="s">
        <v>88</v>
      </c>
      <c r="Z46" s="171">
        <v>3</v>
      </c>
      <c r="AA46" s="195" t="s">
        <v>89</v>
      </c>
      <c r="AB46" s="171">
        <v>2</v>
      </c>
      <c r="AC46" s="195" t="s">
        <v>90</v>
      </c>
      <c r="AD46" s="171">
        <v>4</v>
      </c>
      <c r="AE46" s="195" t="s">
        <v>91</v>
      </c>
      <c r="AF46" s="171">
        <v>3</v>
      </c>
      <c r="AG46" s="195" t="s">
        <v>87</v>
      </c>
      <c r="AH46" s="171">
        <v>4</v>
      </c>
      <c r="AI46" s="196" t="s">
        <v>298</v>
      </c>
      <c r="AJ46" s="171">
        <v>4</v>
      </c>
      <c r="AK46" s="194">
        <f t="shared" si="0"/>
        <v>3.3333333333333335</v>
      </c>
      <c r="AL46" s="171"/>
      <c r="AM46" s="194">
        <f t="shared" si="1"/>
        <v>0.97499999999999998</v>
      </c>
      <c r="AN46" s="171" t="str">
        <f t="shared" ref="AN46:AN48" si="23">_xlfn.IFS(AM46&gt;4,"HIGH",AM46&gt;3,"MEDIUM HIGH",AM46&gt;2,"MEDIUM",AM46&gt;1,"MEDIUM LOW",AM46&lt;=1,"LOW")</f>
        <v>LOW</v>
      </c>
      <c r="AO46" s="171">
        <v>1</v>
      </c>
      <c r="AP46" s="171">
        <f>AO46*C46</f>
        <v>4</v>
      </c>
      <c r="AQ46" s="171" t="str">
        <f t="shared" si="2"/>
        <v>LOW RISK</v>
      </c>
    </row>
    <row r="47" spans="1:43" s="176" customFormat="1" ht="56.25">
      <c r="A47" s="170"/>
      <c r="B47" s="171" t="s">
        <v>289</v>
      </c>
      <c r="C47" s="171">
        <v>4</v>
      </c>
      <c r="D47" s="171"/>
      <c r="E47" s="175" t="s">
        <v>293</v>
      </c>
      <c r="F47" s="182" t="s">
        <v>236</v>
      </c>
      <c r="G47" s="182" t="s">
        <v>1</v>
      </c>
      <c r="H47" s="172">
        <v>2600000</v>
      </c>
      <c r="I47" s="190">
        <v>6.0082700000000004</v>
      </c>
      <c r="J47" s="173">
        <v>2.5203000000000002</v>
      </c>
      <c r="K47" s="172">
        <f t="shared" si="3"/>
        <v>6552780.0000000009</v>
      </c>
      <c r="L47" s="191">
        <f t="shared" si="4"/>
        <v>0.41947182799707738</v>
      </c>
      <c r="M47" s="175">
        <f t="shared" si="5"/>
        <v>4</v>
      </c>
      <c r="N47" s="175" t="str">
        <f t="shared" si="6"/>
        <v>41.95% of the road is exposed with a value of 6552780</v>
      </c>
      <c r="O47" s="192">
        <v>1.7012025000000002</v>
      </c>
      <c r="P47" s="193">
        <v>0.67500000000000004</v>
      </c>
      <c r="Q47" s="171">
        <f t="shared" si="7"/>
        <v>5</v>
      </c>
      <c r="R47" s="192">
        <v>0.81909750000000003</v>
      </c>
      <c r="S47" s="193">
        <v>0.32500000000000001</v>
      </c>
      <c r="T47" s="171">
        <f t="shared" si="8"/>
        <v>4</v>
      </c>
      <c r="U47" s="194">
        <f t="shared" si="9"/>
        <v>4.5</v>
      </c>
      <c r="V47" s="171" t="str">
        <f t="shared" si="10"/>
        <v>67.5% of the exposed length is cement/asphalt road while 32.5% is rough road</v>
      </c>
      <c r="W47" s="194">
        <f t="shared" si="11"/>
        <v>4.25</v>
      </c>
      <c r="X47" s="171" t="str">
        <f t="shared" si="12"/>
        <v>VERY HIGH</v>
      </c>
      <c r="Y47" s="195" t="s">
        <v>88</v>
      </c>
      <c r="Z47" s="171">
        <v>3</v>
      </c>
      <c r="AA47" s="195" t="s">
        <v>89</v>
      </c>
      <c r="AB47" s="171">
        <v>2</v>
      </c>
      <c r="AC47" s="195" t="s">
        <v>90</v>
      </c>
      <c r="AD47" s="171">
        <v>4</v>
      </c>
      <c r="AE47" s="195" t="s">
        <v>91</v>
      </c>
      <c r="AF47" s="171">
        <v>3</v>
      </c>
      <c r="AG47" s="195" t="s">
        <v>87</v>
      </c>
      <c r="AH47" s="171">
        <v>4</v>
      </c>
      <c r="AI47" s="196" t="s">
        <v>298</v>
      </c>
      <c r="AJ47" s="171">
        <v>4</v>
      </c>
      <c r="AK47" s="194">
        <f t="shared" si="0"/>
        <v>3.3333333333333335</v>
      </c>
      <c r="AL47" s="171"/>
      <c r="AM47" s="194">
        <f t="shared" si="1"/>
        <v>1.2749999999999999</v>
      </c>
      <c r="AN47" s="171" t="str">
        <f t="shared" si="23"/>
        <v>MEDIUM LOW</v>
      </c>
      <c r="AO47" s="171">
        <v>2</v>
      </c>
      <c r="AP47" s="171">
        <f>AO47*C47</f>
        <v>8</v>
      </c>
      <c r="AQ47" s="171" t="str">
        <f t="shared" si="2"/>
        <v>MODERATE RISK</v>
      </c>
    </row>
    <row r="48" spans="1:43" s="176" customFormat="1" ht="56.25">
      <c r="A48" s="170"/>
      <c r="B48" s="171" t="s">
        <v>289</v>
      </c>
      <c r="C48" s="171">
        <v>4</v>
      </c>
      <c r="D48" s="171"/>
      <c r="E48" s="175" t="s">
        <v>293</v>
      </c>
      <c r="F48" s="182" t="s">
        <v>236</v>
      </c>
      <c r="G48" s="182" t="s">
        <v>1</v>
      </c>
      <c r="H48" s="172">
        <v>2600000</v>
      </c>
      <c r="I48" s="190">
        <v>6.0082700000000004</v>
      </c>
      <c r="J48" s="173">
        <v>0.52779500000000001</v>
      </c>
      <c r="K48" s="172">
        <f t="shared" si="3"/>
        <v>1372267</v>
      </c>
      <c r="L48" s="191">
        <f t="shared" si="4"/>
        <v>8.7844753980763177E-2</v>
      </c>
      <c r="M48" s="175">
        <f t="shared" si="5"/>
        <v>2</v>
      </c>
      <c r="N48" s="175" t="str">
        <f t="shared" si="6"/>
        <v>8.78% of the road is exposed with a value of 1372267</v>
      </c>
      <c r="O48" s="192">
        <v>0.35626162500000003</v>
      </c>
      <c r="P48" s="193">
        <v>0.67500000000000004</v>
      </c>
      <c r="Q48" s="171">
        <f t="shared" si="7"/>
        <v>5</v>
      </c>
      <c r="R48" s="192">
        <v>0.17153337499999999</v>
      </c>
      <c r="S48" s="193">
        <v>0.32499999999999996</v>
      </c>
      <c r="T48" s="171">
        <f t="shared" si="8"/>
        <v>4</v>
      </c>
      <c r="U48" s="194">
        <f t="shared" si="9"/>
        <v>4.5</v>
      </c>
      <c r="V48" s="171" t="str">
        <f t="shared" si="10"/>
        <v>67.5% of the exposed length is cement/asphalt road while 32.5% is rough road</v>
      </c>
      <c r="W48" s="194">
        <f t="shared" si="11"/>
        <v>3.25</v>
      </c>
      <c r="X48" s="171" t="str">
        <f t="shared" si="12"/>
        <v>HIGH</v>
      </c>
      <c r="Y48" s="195" t="s">
        <v>88</v>
      </c>
      <c r="Z48" s="171">
        <v>3</v>
      </c>
      <c r="AA48" s="195" t="s">
        <v>89</v>
      </c>
      <c r="AB48" s="171">
        <v>2</v>
      </c>
      <c r="AC48" s="195" t="s">
        <v>90</v>
      </c>
      <c r="AD48" s="171">
        <v>4</v>
      </c>
      <c r="AE48" s="195" t="s">
        <v>91</v>
      </c>
      <c r="AF48" s="171">
        <v>3</v>
      </c>
      <c r="AG48" s="195" t="s">
        <v>87</v>
      </c>
      <c r="AH48" s="171">
        <v>4</v>
      </c>
      <c r="AI48" s="196" t="s">
        <v>298</v>
      </c>
      <c r="AJ48" s="171">
        <v>4</v>
      </c>
      <c r="AK48" s="194">
        <f t="shared" si="0"/>
        <v>3.3333333333333335</v>
      </c>
      <c r="AL48" s="171"/>
      <c r="AM48" s="194">
        <f t="shared" si="1"/>
        <v>0.97499999999999998</v>
      </c>
      <c r="AN48" s="171" t="str">
        <f t="shared" si="23"/>
        <v>LOW</v>
      </c>
      <c r="AO48" s="171">
        <v>2</v>
      </c>
      <c r="AP48" s="171">
        <f>AO48*C48</f>
        <v>8</v>
      </c>
      <c r="AQ48" s="171" t="str">
        <f t="shared" si="2"/>
        <v>MODERATE RISK</v>
      </c>
    </row>
    <row r="49" spans="1:43" s="176" customFormat="1" ht="56.25">
      <c r="A49" s="170"/>
      <c r="B49" s="171" t="s">
        <v>289</v>
      </c>
      <c r="C49" s="171">
        <v>4</v>
      </c>
      <c r="D49" s="171"/>
      <c r="E49" s="175" t="s">
        <v>293</v>
      </c>
      <c r="F49" s="182" t="s">
        <v>237</v>
      </c>
      <c r="G49" s="182" t="s">
        <v>286</v>
      </c>
      <c r="H49" s="172">
        <v>5200000</v>
      </c>
      <c r="I49" s="190">
        <v>2.2807499999999998</v>
      </c>
      <c r="J49" s="173">
        <v>1.21086</v>
      </c>
      <c r="K49" s="172">
        <f t="shared" si="3"/>
        <v>6296472</v>
      </c>
      <c r="L49" s="191">
        <f t="shared" si="4"/>
        <v>0.53090430779348907</v>
      </c>
      <c r="M49" s="175">
        <f t="shared" si="5"/>
        <v>5</v>
      </c>
      <c r="N49" s="175" t="str">
        <f t="shared" si="6"/>
        <v>53.09% of the road is exposed with a value of 6296472</v>
      </c>
      <c r="O49" s="192">
        <v>1.21086</v>
      </c>
      <c r="P49" s="193">
        <v>1</v>
      </c>
      <c r="Q49" s="171">
        <f t="shared" si="7"/>
        <v>5</v>
      </c>
      <c r="R49" s="192">
        <v>0</v>
      </c>
      <c r="S49" s="193">
        <v>0</v>
      </c>
      <c r="T49" s="171">
        <f t="shared" si="8"/>
        <v>1</v>
      </c>
      <c r="U49" s="194">
        <f t="shared" si="9"/>
        <v>3</v>
      </c>
      <c r="V49" s="171" t="str">
        <f t="shared" si="10"/>
        <v>100% of the exposed length is cement/asphalt road while 0% is rough road</v>
      </c>
      <c r="W49" s="194">
        <f t="shared" si="11"/>
        <v>4</v>
      </c>
      <c r="X49" s="171" t="str">
        <f t="shared" si="12"/>
        <v>HIGH</v>
      </c>
      <c r="Y49" s="195" t="s">
        <v>88</v>
      </c>
      <c r="Z49" s="171">
        <v>3</v>
      </c>
      <c r="AA49" s="195" t="s">
        <v>89</v>
      </c>
      <c r="AB49" s="171">
        <v>2</v>
      </c>
      <c r="AC49" s="195" t="s">
        <v>90</v>
      </c>
      <c r="AD49" s="171">
        <v>4</v>
      </c>
      <c r="AE49" s="195" t="s">
        <v>91</v>
      </c>
      <c r="AF49" s="171">
        <v>3</v>
      </c>
      <c r="AG49" s="195" t="s">
        <v>87</v>
      </c>
      <c r="AH49" s="171">
        <v>4</v>
      </c>
      <c r="AI49" s="196" t="s">
        <v>298</v>
      </c>
      <c r="AJ49" s="171">
        <v>4</v>
      </c>
      <c r="AK49" s="194">
        <f t="shared" si="0"/>
        <v>3.3333333333333335</v>
      </c>
      <c r="AL49" s="171"/>
      <c r="AM49" s="194">
        <f t="shared" si="1"/>
        <v>1.2</v>
      </c>
      <c r="AN49" s="171" t="str">
        <f>_xlfn.IFS(AM49&gt;4,"HIGH",AM49&gt;3,"MEDIUM HIGH",AM49&gt;2,"MEDIUM",AM49&gt;1,"MEDIUM LOW",AM49&lt;=1,"LOW")</f>
        <v>MEDIUM LOW</v>
      </c>
      <c r="AO49" s="171">
        <v>1</v>
      </c>
      <c r="AP49" s="171">
        <f>AO49*C49</f>
        <v>4</v>
      </c>
      <c r="AQ49" s="171" t="str">
        <f t="shared" si="2"/>
        <v>LOW RISK</v>
      </c>
    </row>
    <row r="50" spans="1:43" s="176" customFormat="1" ht="56.25">
      <c r="A50" s="170"/>
      <c r="B50" s="171" t="s">
        <v>289</v>
      </c>
      <c r="C50" s="171">
        <v>4</v>
      </c>
      <c r="D50" s="171"/>
      <c r="E50" s="175" t="s">
        <v>293</v>
      </c>
      <c r="F50" s="182" t="s">
        <v>237</v>
      </c>
      <c r="G50" s="182" t="s">
        <v>286</v>
      </c>
      <c r="H50" s="172">
        <v>5200000</v>
      </c>
      <c r="I50" s="190">
        <v>2.2807499999999998</v>
      </c>
      <c r="J50" s="173">
        <v>0.89783800000000002</v>
      </c>
      <c r="K50" s="172">
        <f t="shared" si="3"/>
        <v>4668757.6000000006</v>
      </c>
      <c r="L50" s="191">
        <f t="shared" si="4"/>
        <v>0.39365910336512117</v>
      </c>
      <c r="M50" s="175">
        <f t="shared" si="5"/>
        <v>4</v>
      </c>
      <c r="N50" s="175" t="str">
        <f t="shared" si="6"/>
        <v>39.37% of the road is exposed with a value of 4668757.6</v>
      </c>
      <c r="O50" s="192">
        <v>0.89783800000000002</v>
      </c>
      <c r="P50" s="193">
        <v>1</v>
      </c>
      <c r="Q50" s="171">
        <f t="shared" si="7"/>
        <v>5</v>
      </c>
      <c r="R50" s="192">
        <v>0</v>
      </c>
      <c r="S50" s="193">
        <v>0</v>
      </c>
      <c r="T50" s="171">
        <f t="shared" si="8"/>
        <v>1</v>
      </c>
      <c r="U50" s="194">
        <f t="shared" si="9"/>
        <v>3</v>
      </c>
      <c r="V50" s="171" t="str">
        <f t="shared" si="10"/>
        <v>100% of the exposed length is cement/asphalt road while 0% is rough road</v>
      </c>
      <c r="W50" s="194">
        <f t="shared" si="11"/>
        <v>3.5</v>
      </c>
      <c r="X50" s="171" t="str">
        <f t="shared" si="12"/>
        <v>HIGH</v>
      </c>
      <c r="Y50" s="195" t="s">
        <v>88</v>
      </c>
      <c r="Z50" s="171">
        <v>3</v>
      </c>
      <c r="AA50" s="195" t="s">
        <v>89</v>
      </c>
      <c r="AB50" s="171">
        <v>2</v>
      </c>
      <c r="AC50" s="195" t="s">
        <v>90</v>
      </c>
      <c r="AD50" s="171">
        <v>4</v>
      </c>
      <c r="AE50" s="195" t="s">
        <v>91</v>
      </c>
      <c r="AF50" s="171">
        <v>3</v>
      </c>
      <c r="AG50" s="195" t="s">
        <v>87</v>
      </c>
      <c r="AH50" s="171">
        <v>4</v>
      </c>
      <c r="AI50" s="196" t="s">
        <v>298</v>
      </c>
      <c r="AJ50" s="171">
        <v>4</v>
      </c>
      <c r="AK50" s="194">
        <f t="shared" si="0"/>
        <v>3.3333333333333335</v>
      </c>
      <c r="AL50" s="171"/>
      <c r="AM50" s="194">
        <f t="shared" si="1"/>
        <v>1.05</v>
      </c>
      <c r="AN50" s="171" t="str">
        <f t="shared" ref="AN50:AN52" si="24">_xlfn.IFS(AM50&gt;4,"HIGH",AM50&gt;3,"MEDIUM HIGH",AM50&gt;2,"MEDIUM",AM50&gt;1,"MEDIUM LOW",AM50&lt;=1,"LOW")</f>
        <v>MEDIUM LOW</v>
      </c>
      <c r="AO50" s="171">
        <v>1</v>
      </c>
      <c r="AP50" s="171">
        <f>AO50*C50</f>
        <v>4</v>
      </c>
      <c r="AQ50" s="171" t="str">
        <f t="shared" si="2"/>
        <v>LOW RISK</v>
      </c>
    </row>
    <row r="51" spans="1:43" s="176" customFormat="1" ht="56.25">
      <c r="A51" s="170"/>
      <c r="B51" s="171" t="s">
        <v>289</v>
      </c>
      <c r="C51" s="171">
        <v>4</v>
      </c>
      <c r="D51" s="171"/>
      <c r="E51" s="175" t="s">
        <v>293</v>
      </c>
      <c r="F51" s="182" t="s">
        <v>237</v>
      </c>
      <c r="G51" s="182" t="s">
        <v>1</v>
      </c>
      <c r="H51" s="172">
        <v>2600000</v>
      </c>
      <c r="I51" s="190">
        <v>0.15230199999999999</v>
      </c>
      <c r="J51" s="173">
        <v>0.15230199999999999</v>
      </c>
      <c r="K51" s="172">
        <f t="shared" si="3"/>
        <v>395985.19999999995</v>
      </c>
      <c r="L51" s="191">
        <f t="shared" si="4"/>
        <v>1</v>
      </c>
      <c r="M51" s="175">
        <f t="shared" si="5"/>
        <v>5</v>
      </c>
      <c r="N51" s="175" t="str">
        <f t="shared" si="6"/>
        <v>100% of the road is exposed with a value of 395985.2</v>
      </c>
      <c r="O51" s="192">
        <v>0.15230199999999999</v>
      </c>
      <c r="P51" s="193">
        <v>1</v>
      </c>
      <c r="Q51" s="171">
        <f t="shared" si="7"/>
        <v>5</v>
      </c>
      <c r="R51" s="192">
        <v>0</v>
      </c>
      <c r="S51" s="193">
        <v>0</v>
      </c>
      <c r="T51" s="171">
        <f t="shared" si="8"/>
        <v>1</v>
      </c>
      <c r="U51" s="194">
        <f t="shared" si="9"/>
        <v>3</v>
      </c>
      <c r="V51" s="171" t="str">
        <f t="shared" si="10"/>
        <v>100% of the exposed length is cement/asphalt road while 0% is rough road</v>
      </c>
      <c r="W51" s="194">
        <f t="shared" si="11"/>
        <v>4</v>
      </c>
      <c r="X51" s="171" t="str">
        <f t="shared" si="12"/>
        <v>HIGH</v>
      </c>
      <c r="Y51" s="195" t="s">
        <v>88</v>
      </c>
      <c r="Z51" s="171">
        <v>3</v>
      </c>
      <c r="AA51" s="195" t="s">
        <v>89</v>
      </c>
      <c r="AB51" s="171">
        <v>2</v>
      </c>
      <c r="AC51" s="195" t="s">
        <v>90</v>
      </c>
      <c r="AD51" s="171">
        <v>4</v>
      </c>
      <c r="AE51" s="195" t="s">
        <v>91</v>
      </c>
      <c r="AF51" s="171">
        <v>3</v>
      </c>
      <c r="AG51" s="195" t="s">
        <v>87</v>
      </c>
      <c r="AH51" s="171">
        <v>4</v>
      </c>
      <c r="AI51" s="196" t="s">
        <v>298</v>
      </c>
      <c r="AJ51" s="171">
        <v>4</v>
      </c>
      <c r="AK51" s="194">
        <f t="shared" si="0"/>
        <v>3.3333333333333335</v>
      </c>
      <c r="AL51" s="171"/>
      <c r="AM51" s="194">
        <f t="shared" si="1"/>
        <v>1.2</v>
      </c>
      <c r="AN51" s="171" t="str">
        <f t="shared" si="24"/>
        <v>MEDIUM LOW</v>
      </c>
      <c r="AO51" s="171">
        <v>2</v>
      </c>
      <c r="AP51" s="171">
        <f>AO51*C51</f>
        <v>8</v>
      </c>
      <c r="AQ51" s="171" t="str">
        <f t="shared" si="2"/>
        <v>MODERATE RISK</v>
      </c>
    </row>
    <row r="52" spans="1:43" s="176" customFormat="1" ht="56.25">
      <c r="A52" s="170"/>
      <c r="B52" s="171" t="s">
        <v>289</v>
      </c>
      <c r="C52" s="171">
        <v>4</v>
      </c>
      <c r="D52" s="171"/>
      <c r="E52" s="175" t="s">
        <v>293</v>
      </c>
      <c r="F52" s="182" t="s">
        <v>239</v>
      </c>
      <c r="G52" s="182" t="s">
        <v>1</v>
      </c>
      <c r="H52" s="172">
        <v>2600000</v>
      </c>
      <c r="I52" s="190">
        <v>5.7288199999999998</v>
      </c>
      <c r="J52" s="173">
        <v>4.0414899999999996</v>
      </c>
      <c r="K52" s="172">
        <f t="shared" si="3"/>
        <v>10507873.999999998</v>
      </c>
      <c r="L52" s="191">
        <f t="shared" si="4"/>
        <v>0.70546639622121132</v>
      </c>
      <c r="M52" s="175">
        <f t="shared" si="5"/>
        <v>5</v>
      </c>
      <c r="N52" s="175" t="str">
        <f t="shared" si="6"/>
        <v>70.55% of the road is exposed with a value of 10507874</v>
      </c>
      <c r="O52" s="192">
        <v>4.0414899999999996</v>
      </c>
      <c r="P52" s="193">
        <v>1</v>
      </c>
      <c r="Q52" s="171">
        <f t="shared" si="7"/>
        <v>5</v>
      </c>
      <c r="R52" s="192">
        <v>0</v>
      </c>
      <c r="S52" s="193">
        <v>0</v>
      </c>
      <c r="T52" s="171">
        <f t="shared" si="8"/>
        <v>1</v>
      </c>
      <c r="U52" s="194">
        <f t="shared" si="9"/>
        <v>3</v>
      </c>
      <c r="V52" s="171" t="str">
        <f t="shared" si="10"/>
        <v>100% of the exposed length is cement/asphalt road while 0% is rough road</v>
      </c>
      <c r="W52" s="194">
        <f t="shared" si="11"/>
        <v>4</v>
      </c>
      <c r="X52" s="171" t="str">
        <f t="shared" si="12"/>
        <v>HIGH</v>
      </c>
      <c r="Y52" s="195" t="s">
        <v>88</v>
      </c>
      <c r="Z52" s="171">
        <v>3</v>
      </c>
      <c r="AA52" s="195" t="s">
        <v>89</v>
      </c>
      <c r="AB52" s="171">
        <v>2</v>
      </c>
      <c r="AC52" s="195" t="s">
        <v>90</v>
      </c>
      <c r="AD52" s="171">
        <v>4</v>
      </c>
      <c r="AE52" s="195" t="s">
        <v>91</v>
      </c>
      <c r="AF52" s="171">
        <v>3</v>
      </c>
      <c r="AG52" s="195" t="s">
        <v>87</v>
      </c>
      <c r="AH52" s="171">
        <v>4</v>
      </c>
      <c r="AI52" s="196" t="s">
        <v>298</v>
      </c>
      <c r="AJ52" s="171">
        <v>4</v>
      </c>
      <c r="AK52" s="194">
        <f t="shared" si="0"/>
        <v>3.3333333333333335</v>
      </c>
      <c r="AL52" s="171"/>
      <c r="AM52" s="194">
        <f t="shared" si="1"/>
        <v>1.2</v>
      </c>
      <c r="AN52" s="171" t="str">
        <f t="shared" si="24"/>
        <v>MEDIUM LOW</v>
      </c>
      <c r="AO52" s="171">
        <v>2</v>
      </c>
      <c r="AP52" s="171">
        <f>AO52*C52</f>
        <v>8</v>
      </c>
      <c r="AQ52" s="171" t="str">
        <f t="shared" si="2"/>
        <v>MODERATE RISK</v>
      </c>
    </row>
    <row r="53" spans="1:43" s="176" customFormat="1" ht="56.25">
      <c r="A53" s="170"/>
      <c r="B53" s="171" t="s">
        <v>289</v>
      </c>
      <c r="C53" s="171">
        <v>4</v>
      </c>
      <c r="D53" s="171"/>
      <c r="E53" s="175" t="s">
        <v>293</v>
      </c>
      <c r="F53" s="182" t="s">
        <v>239</v>
      </c>
      <c r="G53" s="182" t="s">
        <v>1</v>
      </c>
      <c r="H53" s="172">
        <v>2600000</v>
      </c>
      <c r="I53" s="190">
        <v>5.7288199999999998</v>
      </c>
      <c r="J53" s="173">
        <v>1.19316</v>
      </c>
      <c r="K53" s="172">
        <f t="shared" si="3"/>
        <v>3102216</v>
      </c>
      <c r="L53" s="191">
        <f t="shared" si="4"/>
        <v>0.20827325697089455</v>
      </c>
      <c r="M53" s="175">
        <f t="shared" si="5"/>
        <v>3</v>
      </c>
      <c r="N53" s="175" t="str">
        <f t="shared" si="6"/>
        <v>20.83% of the road is exposed with a value of 3102216</v>
      </c>
      <c r="O53" s="192">
        <v>1.19316</v>
      </c>
      <c r="P53" s="193">
        <v>1</v>
      </c>
      <c r="Q53" s="171">
        <f t="shared" si="7"/>
        <v>5</v>
      </c>
      <c r="R53" s="192">
        <v>0</v>
      </c>
      <c r="S53" s="193">
        <v>0</v>
      </c>
      <c r="T53" s="171">
        <f t="shared" si="8"/>
        <v>1</v>
      </c>
      <c r="U53" s="194">
        <f t="shared" si="9"/>
        <v>3</v>
      </c>
      <c r="V53" s="171" t="str">
        <f t="shared" si="10"/>
        <v>100% of the exposed length is cement/asphalt road while 0% is rough road</v>
      </c>
      <c r="W53" s="194">
        <f t="shared" si="11"/>
        <v>3</v>
      </c>
      <c r="X53" s="171" t="str">
        <f t="shared" si="12"/>
        <v>MODERATE</v>
      </c>
      <c r="Y53" s="195" t="s">
        <v>88</v>
      </c>
      <c r="Z53" s="171">
        <v>3</v>
      </c>
      <c r="AA53" s="195" t="s">
        <v>89</v>
      </c>
      <c r="AB53" s="171">
        <v>2</v>
      </c>
      <c r="AC53" s="195" t="s">
        <v>90</v>
      </c>
      <c r="AD53" s="171">
        <v>4</v>
      </c>
      <c r="AE53" s="195" t="s">
        <v>91</v>
      </c>
      <c r="AF53" s="171">
        <v>3</v>
      </c>
      <c r="AG53" s="195" t="s">
        <v>87</v>
      </c>
      <c r="AH53" s="171">
        <v>4</v>
      </c>
      <c r="AI53" s="196" t="s">
        <v>298</v>
      </c>
      <c r="AJ53" s="171">
        <v>4</v>
      </c>
      <c r="AK53" s="194">
        <f t="shared" si="0"/>
        <v>3.3333333333333335</v>
      </c>
      <c r="AL53" s="171"/>
      <c r="AM53" s="194">
        <f t="shared" si="1"/>
        <v>0.89999999999999991</v>
      </c>
      <c r="AN53" s="171" t="str">
        <f>_xlfn.IFS(AM53&gt;4,"HIGH",AM53&gt;3,"MEDIUM HIGH",AM53&gt;2,"MEDIUM",AM53&gt;1,"MEDIUM LOW",AM53&lt;=1,"LOW")</f>
        <v>LOW</v>
      </c>
      <c r="AO53" s="171">
        <v>2</v>
      </c>
      <c r="AP53" s="171">
        <f>AO53*C53</f>
        <v>8</v>
      </c>
      <c r="AQ53" s="171" t="str">
        <f t="shared" si="2"/>
        <v>MODERATE RISK</v>
      </c>
    </row>
    <row r="54" spans="1:43" s="176" customFormat="1" ht="56.25">
      <c r="A54" s="170"/>
      <c r="B54" s="171" t="s">
        <v>289</v>
      </c>
      <c r="C54" s="171">
        <v>4</v>
      </c>
      <c r="D54" s="171"/>
      <c r="E54" s="175" t="s">
        <v>293</v>
      </c>
      <c r="F54" s="182" t="s">
        <v>285</v>
      </c>
      <c r="G54" s="182" t="s">
        <v>286</v>
      </c>
      <c r="H54" s="172">
        <v>5200000</v>
      </c>
      <c r="I54" s="190">
        <v>5.5919100000000004</v>
      </c>
      <c r="J54" s="173">
        <v>4.2073499999999999</v>
      </c>
      <c r="K54" s="172">
        <f t="shared" si="3"/>
        <v>21878220</v>
      </c>
      <c r="L54" s="191">
        <f t="shared" si="4"/>
        <v>0.75239944848897777</v>
      </c>
      <c r="M54" s="175">
        <f t="shared" si="5"/>
        <v>5</v>
      </c>
      <c r="N54" s="175" t="str">
        <f t="shared" si="6"/>
        <v>75.24% of the road is exposed with a value of 21878220</v>
      </c>
      <c r="O54" s="192">
        <v>4.2073499999999999</v>
      </c>
      <c r="P54" s="193">
        <v>1</v>
      </c>
      <c r="Q54" s="171">
        <f t="shared" si="7"/>
        <v>5</v>
      </c>
      <c r="R54" s="192">
        <v>0</v>
      </c>
      <c r="S54" s="193">
        <v>0</v>
      </c>
      <c r="T54" s="171">
        <f t="shared" si="8"/>
        <v>1</v>
      </c>
      <c r="U54" s="194">
        <f t="shared" si="9"/>
        <v>3</v>
      </c>
      <c r="V54" s="171" t="str">
        <f t="shared" si="10"/>
        <v>100% of the exposed length is cement/asphalt road while 0% is rough road</v>
      </c>
      <c r="W54" s="194">
        <f t="shared" si="11"/>
        <v>4</v>
      </c>
      <c r="X54" s="171" t="str">
        <f t="shared" si="12"/>
        <v>HIGH</v>
      </c>
      <c r="Y54" s="195" t="s">
        <v>88</v>
      </c>
      <c r="Z54" s="171">
        <v>3</v>
      </c>
      <c r="AA54" s="195" t="s">
        <v>89</v>
      </c>
      <c r="AB54" s="171">
        <v>2</v>
      </c>
      <c r="AC54" s="195" t="s">
        <v>90</v>
      </c>
      <c r="AD54" s="171">
        <v>4</v>
      </c>
      <c r="AE54" s="195" t="s">
        <v>91</v>
      </c>
      <c r="AF54" s="171">
        <v>3</v>
      </c>
      <c r="AG54" s="195" t="s">
        <v>87</v>
      </c>
      <c r="AH54" s="171">
        <v>4</v>
      </c>
      <c r="AI54" s="196" t="s">
        <v>298</v>
      </c>
      <c r="AJ54" s="171">
        <v>4</v>
      </c>
      <c r="AK54" s="194">
        <f t="shared" si="0"/>
        <v>3.3333333333333335</v>
      </c>
      <c r="AL54" s="171"/>
      <c r="AM54" s="194">
        <f t="shared" si="1"/>
        <v>1.2</v>
      </c>
      <c r="AN54" s="171" t="str">
        <f t="shared" ref="AN54:AN56" si="25">_xlfn.IFS(AM54&gt;4,"HIGH",AM54&gt;3,"MEDIUM HIGH",AM54&gt;2,"MEDIUM",AM54&gt;1,"MEDIUM LOW",AM54&lt;=1,"LOW")</f>
        <v>MEDIUM LOW</v>
      </c>
      <c r="AO54" s="171">
        <v>1</v>
      </c>
      <c r="AP54" s="171">
        <f>AO54*C54</f>
        <v>4</v>
      </c>
      <c r="AQ54" s="171" t="str">
        <f t="shared" si="2"/>
        <v>LOW RISK</v>
      </c>
    </row>
    <row r="55" spans="1:43" s="176" customFormat="1" ht="56.25">
      <c r="A55" s="170"/>
      <c r="B55" s="171" t="s">
        <v>289</v>
      </c>
      <c r="C55" s="171">
        <v>4</v>
      </c>
      <c r="D55" s="171"/>
      <c r="E55" s="175" t="s">
        <v>293</v>
      </c>
      <c r="F55" s="182" t="s">
        <v>285</v>
      </c>
      <c r="G55" s="182" t="s">
        <v>286</v>
      </c>
      <c r="H55" s="172">
        <v>5200000</v>
      </c>
      <c r="I55" s="190">
        <v>5.5919100000000004</v>
      </c>
      <c r="J55" s="173">
        <v>1.38456</v>
      </c>
      <c r="K55" s="172">
        <f t="shared" si="3"/>
        <v>7199712</v>
      </c>
      <c r="L55" s="191">
        <f t="shared" si="4"/>
        <v>0.24760055151102217</v>
      </c>
      <c r="M55" s="175">
        <f t="shared" si="5"/>
        <v>3</v>
      </c>
      <c r="N55" s="175" t="str">
        <f t="shared" si="6"/>
        <v>24.76% of the road is exposed with a value of 7199712</v>
      </c>
      <c r="O55" s="192">
        <v>1.38456</v>
      </c>
      <c r="P55" s="193">
        <v>1</v>
      </c>
      <c r="Q55" s="171">
        <f t="shared" si="7"/>
        <v>5</v>
      </c>
      <c r="R55" s="192">
        <v>0</v>
      </c>
      <c r="S55" s="193">
        <v>0</v>
      </c>
      <c r="T55" s="171">
        <f t="shared" si="8"/>
        <v>1</v>
      </c>
      <c r="U55" s="194">
        <f t="shared" si="9"/>
        <v>3</v>
      </c>
      <c r="V55" s="171" t="str">
        <f t="shared" si="10"/>
        <v>100% of the exposed length is cement/asphalt road while 0% is rough road</v>
      </c>
      <c r="W55" s="194">
        <f t="shared" si="11"/>
        <v>3</v>
      </c>
      <c r="X55" s="171" t="str">
        <f t="shared" si="12"/>
        <v>MODERATE</v>
      </c>
      <c r="Y55" s="195" t="s">
        <v>88</v>
      </c>
      <c r="Z55" s="171">
        <v>3</v>
      </c>
      <c r="AA55" s="195" t="s">
        <v>89</v>
      </c>
      <c r="AB55" s="171">
        <v>2</v>
      </c>
      <c r="AC55" s="195" t="s">
        <v>90</v>
      </c>
      <c r="AD55" s="171">
        <v>4</v>
      </c>
      <c r="AE55" s="195" t="s">
        <v>91</v>
      </c>
      <c r="AF55" s="171">
        <v>3</v>
      </c>
      <c r="AG55" s="195" t="s">
        <v>87</v>
      </c>
      <c r="AH55" s="171">
        <v>4</v>
      </c>
      <c r="AI55" s="196" t="s">
        <v>298</v>
      </c>
      <c r="AJ55" s="171">
        <v>4</v>
      </c>
      <c r="AK55" s="194">
        <f t="shared" si="0"/>
        <v>3.3333333333333335</v>
      </c>
      <c r="AL55" s="171"/>
      <c r="AM55" s="194">
        <f t="shared" si="1"/>
        <v>0.89999999999999991</v>
      </c>
      <c r="AN55" s="171" t="str">
        <f t="shared" si="25"/>
        <v>LOW</v>
      </c>
      <c r="AO55" s="171">
        <v>1</v>
      </c>
      <c r="AP55" s="171">
        <f>AO55*C55</f>
        <v>4</v>
      </c>
      <c r="AQ55" s="171" t="str">
        <f t="shared" si="2"/>
        <v>LOW RISK</v>
      </c>
    </row>
    <row r="56" spans="1:43" s="176" customFormat="1" ht="56.25">
      <c r="A56" s="170"/>
      <c r="B56" s="171" t="s">
        <v>289</v>
      </c>
      <c r="C56" s="171">
        <v>4</v>
      </c>
      <c r="D56" s="171"/>
      <c r="E56" s="175" t="s">
        <v>293</v>
      </c>
      <c r="F56" s="182" t="s">
        <v>285</v>
      </c>
      <c r="G56" s="182" t="s">
        <v>1</v>
      </c>
      <c r="H56" s="172">
        <v>2600000</v>
      </c>
      <c r="I56" s="190">
        <v>9.7961399999999994</v>
      </c>
      <c r="J56" s="173">
        <v>0.10056900000000001</v>
      </c>
      <c r="K56" s="172">
        <f t="shared" si="3"/>
        <v>261479.40000000002</v>
      </c>
      <c r="L56" s="191">
        <f t="shared" si="4"/>
        <v>1.0266186477530947E-2</v>
      </c>
      <c r="M56" s="175">
        <f t="shared" si="5"/>
        <v>1</v>
      </c>
      <c r="N56" s="175" t="str">
        <f t="shared" si="6"/>
        <v>1.03% of the road is exposed with a value of 261479.4</v>
      </c>
      <c r="O56" s="192">
        <v>3.0170700000000002E-2</v>
      </c>
      <c r="P56" s="193">
        <v>0.3</v>
      </c>
      <c r="Q56" s="171">
        <f t="shared" ref="Q56:Q58" si="26">_xlfn.IFS(P56&lt;=5%,1,AND(P56&gt;5%,P56&lt;=15%),2,AND(P56&gt;15%,P56&lt;=30%),3,AND(P56&gt;30%,P56&lt;=50%),4,P56&gt;50%,5)</f>
        <v>3</v>
      </c>
      <c r="R56" s="192">
        <v>7.0398299999999997E-2</v>
      </c>
      <c r="S56" s="193">
        <v>0.7</v>
      </c>
      <c r="T56" s="171">
        <f t="shared" ref="T56:T58" si="27">_xlfn.IFS(S56&lt;=5%,1,AND(S56&gt;5%,S56&lt;=15%),2,AND(S56&gt;15%,S56&lt;=30%),3,AND(S56&gt;30%,S56&lt;=50%),4,S56&gt;50%,5)</f>
        <v>5</v>
      </c>
      <c r="U56" s="194">
        <f t="shared" ref="U56:U58" si="28">AVERAGE(Q56,T56)</f>
        <v>4</v>
      </c>
      <c r="V56" s="171" t="str">
        <f t="shared" ref="V56:V58" si="29">ROUND(P56*100,2)&amp;"% of the exposed length is cement/asphalt road while " &amp;ROUND(S56*100,2)&amp;"% is rough road"</f>
        <v>30% of the exposed length is cement/asphalt road while 70% is rough road</v>
      </c>
      <c r="W56" s="194">
        <f t="shared" ref="W56:W58" si="30">AVERAGE(M56,U56)</f>
        <v>2.5</v>
      </c>
      <c r="X56" s="171" t="str">
        <f t="shared" ref="X56:X58" si="31">_xlfn.IFS(AND(W56&gt;4,W56&lt;=5),"VERY HIGH",AND(W56&gt;3,W56&lt;=4),"HIGH",AND(W56&gt;2,W56&lt;=3),"MODERATE",AND(W56&gt;1,W56&lt;=2),"LOW",W56&lt;=1,"VERY LOW")</f>
        <v>MODERATE</v>
      </c>
      <c r="Y56" s="195" t="s">
        <v>88</v>
      </c>
      <c r="Z56" s="171">
        <v>3</v>
      </c>
      <c r="AA56" s="195" t="s">
        <v>89</v>
      </c>
      <c r="AB56" s="171">
        <v>2</v>
      </c>
      <c r="AC56" s="195" t="s">
        <v>90</v>
      </c>
      <c r="AD56" s="171">
        <v>4</v>
      </c>
      <c r="AE56" s="195" t="s">
        <v>91</v>
      </c>
      <c r="AF56" s="171">
        <v>3</v>
      </c>
      <c r="AG56" s="195" t="s">
        <v>87</v>
      </c>
      <c r="AH56" s="171">
        <v>4</v>
      </c>
      <c r="AI56" s="196" t="s">
        <v>298</v>
      </c>
      <c r="AJ56" s="171">
        <v>4</v>
      </c>
      <c r="AK56" s="194">
        <f t="shared" si="0"/>
        <v>3.3333333333333335</v>
      </c>
      <c r="AL56" s="171"/>
      <c r="AM56" s="194">
        <f t="shared" si="1"/>
        <v>0.75</v>
      </c>
      <c r="AN56" s="171" t="str">
        <f t="shared" si="25"/>
        <v>LOW</v>
      </c>
      <c r="AO56" s="171">
        <v>2</v>
      </c>
      <c r="AP56" s="171">
        <f>AO56*C56</f>
        <v>8</v>
      </c>
      <c r="AQ56" s="171" t="str">
        <f t="shared" si="2"/>
        <v>MODERATE RISK</v>
      </c>
    </row>
    <row r="57" spans="1:43" s="176" customFormat="1" ht="56.25">
      <c r="A57" s="170"/>
      <c r="B57" s="171" t="s">
        <v>289</v>
      </c>
      <c r="C57" s="171">
        <v>4</v>
      </c>
      <c r="D57" s="171"/>
      <c r="E57" s="175" t="s">
        <v>293</v>
      </c>
      <c r="F57" s="182" t="s">
        <v>285</v>
      </c>
      <c r="G57" s="182" t="s">
        <v>1</v>
      </c>
      <c r="H57" s="172">
        <v>2600000</v>
      </c>
      <c r="I57" s="190">
        <v>9.7961399999999994</v>
      </c>
      <c r="J57" s="173">
        <v>8.16892</v>
      </c>
      <c r="K57" s="172">
        <f t="shared" si="3"/>
        <v>21239192</v>
      </c>
      <c r="L57" s="191">
        <f t="shared" si="4"/>
        <v>0.83389171653324679</v>
      </c>
      <c r="M57" s="175">
        <f t="shared" si="5"/>
        <v>5</v>
      </c>
      <c r="N57" s="175" t="str">
        <f t="shared" si="6"/>
        <v>83.39% of the road is exposed with a value of 21239192</v>
      </c>
      <c r="O57" s="192">
        <v>2.4506760000000001</v>
      </c>
      <c r="P57" s="193">
        <v>0.3</v>
      </c>
      <c r="Q57" s="171">
        <f t="shared" si="26"/>
        <v>3</v>
      </c>
      <c r="R57" s="192">
        <v>5.7182440000000003</v>
      </c>
      <c r="S57" s="193">
        <v>0.70000000000000007</v>
      </c>
      <c r="T57" s="171">
        <f t="shared" si="27"/>
        <v>5</v>
      </c>
      <c r="U57" s="194">
        <f t="shared" si="28"/>
        <v>4</v>
      </c>
      <c r="V57" s="171" t="str">
        <f t="shared" si="29"/>
        <v>30% of the exposed length is cement/asphalt road while 70% is rough road</v>
      </c>
      <c r="W57" s="194">
        <f t="shared" si="30"/>
        <v>4.5</v>
      </c>
      <c r="X57" s="171" t="str">
        <f t="shared" si="31"/>
        <v>VERY HIGH</v>
      </c>
      <c r="Y57" s="195" t="s">
        <v>88</v>
      </c>
      <c r="Z57" s="171">
        <v>3</v>
      </c>
      <c r="AA57" s="195" t="s">
        <v>89</v>
      </c>
      <c r="AB57" s="171">
        <v>2</v>
      </c>
      <c r="AC57" s="195" t="s">
        <v>90</v>
      </c>
      <c r="AD57" s="171">
        <v>4</v>
      </c>
      <c r="AE57" s="195" t="s">
        <v>91</v>
      </c>
      <c r="AF57" s="171">
        <v>3</v>
      </c>
      <c r="AG57" s="195" t="s">
        <v>87</v>
      </c>
      <c r="AH57" s="171">
        <v>4</v>
      </c>
      <c r="AI57" s="196" t="s">
        <v>298</v>
      </c>
      <c r="AJ57" s="171">
        <v>4</v>
      </c>
      <c r="AK57" s="194">
        <f t="shared" si="0"/>
        <v>3.3333333333333335</v>
      </c>
      <c r="AL57" s="171"/>
      <c r="AM57" s="194">
        <f t="shared" si="1"/>
        <v>1.3499999999999999</v>
      </c>
      <c r="AN57" s="171" t="str">
        <f>_xlfn.IFS(AM57&gt;4,"HIGH",AM57&gt;3,"MEDIUM HIGH",AM57&gt;2,"MEDIUM",AM57&gt;1,"MEDIUM LOW",AM57&lt;=1,"LOW")</f>
        <v>MEDIUM LOW</v>
      </c>
      <c r="AO57" s="171">
        <v>2</v>
      </c>
      <c r="AP57" s="171">
        <f>AO57*C57</f>
        <v>8</v>
      </c>
      <c r="AQ57" s="171" t="str">
        <f t="shared" si="2"/>
        <v>MODERATE RISK</v>
      </c>
    </row>
    <row r="58" spans="1:43" s="176" customFormat="1" ht="56.25">
      <c r="A58" s="170"/>
      <c r="B58" s="171" t="s">
        <v>289</v>
      </c>
      <c r="C58" s="171">
        <v>4</v>
      </c>
      <c r="D58" s="171"/>
      <c r="E58" s="175" t="s">
        <v>293</v>
      </c>
      <c r="F58" s="182" t="s">
        <v>285</v>
      </c>
      <c r="G58" s="182" t="s">
        <v>1</v>
      </c>
      <c r="H58" s="172">
        <v>2600000</v>
      </c>
      <c r="I58" s="190">
        <v>9.7961399999999994</v>
      </c>
      <c r="J58" s="173">
        <v>1.5266500000000001</v>
      </c>
      <c r="K58" s="172">
        <f t="shared" si="3"/>
        <v>3969290</v>
      </c>
      <c r="L58" s="191">
        <f t="shared" si="4"/>
        <v>0.15584199490819856</v>
      </c>
      <c r="M58" s="175">
        <f t="shared" si="5"/>
        <v>3</v>
      </c>
      <c r="N58" s="175" t="str">
        <f t="shared" si="6"/>
        <v>15.58% of the road is exposed with a value of 3969290</v>
      </c>
      <c r="O58" s="192">
        <v>0.45799499999999999</v>
      </c>
      <c r="P58" s="193">
        <v>0.3</v>
      </c>
      <c r="Q58" s="171">
        <f t="shared" si="26"/>
        <v>3</v>
      </c>
      <c r="R58" s="192">
        <v>1.0686550000000001</v>
      </c>
      <c r="S58" s="193">
        <v>0.70000000000000007</v>
      </c>
      <c r="T58" s="171">
        <f t="shared" si="27"/>
        <v>5</v>
      </c>
      <c r="U58" s="194">
        <f t="shared" si="28"/>
        <v>4</v>
      </c>
      <c r="V58" s="171" t="str">
        <f t="shared" si="29"/>
        <v>30% of the exposed length is cement/asphalt road while 70% is rough road</v>
      </c>
      <c r="W58" s="194">
        <f t="shared" si="30"/>
        <v>3.5</v>
      </c>
      <c r="X58" s="171" t="str">
        <f t="shared" si="31"/>
        <v>HIGH</v>
      </c>
      <c r="Y58" s="195" t="s">
        <v>88</v>
      </c>
      <c r="Z58" s="171">
        <v>3</v>
      </c>
      <c r="AA58" s="195" t="s">
        <v>89</v>
      </c>
      <c r="AB58" s="171">
        <v>2</v>
      </c>
      <c r="AC58" s="195" t="s">
        <v>90</v>
      </c>
      <c r="AD58" s="171">
        <v>4</v>
      </c>
      <c r="AE58" s="195" t="s">
        <v>91</v>
      </c>
      <c r="AF58" s="171">
        <v>3</v>
      </c>
      <c r="AG58" s="195" t="s">
        <v>87</v>
      </c>
      <c r="AH58" s="171">
        <v>4</v>
      </c>
      <c r="AI58" s="196" t="s">
        <v>298</v>
      </c>
      <c r="AJ58" s="171">
        <v>4</v>
      </c>
      <c r="AK58" s="194">
        <f t="shared" si="0"/>
        <v>3.3333333333333335</v>
      </c>
      <c r="AL58" s="171"/>
      <c r="AM58" s="194">
        <f t="shared" si="1"/>
        <v>1.05</v>
      </c>
      <c r="AN58" s="171" t="str">
        <f>_xlfn.IFS(AM58&gt;4,"HIGH",AM58&gt;3,"MEDIUM HIGH",AM58&gt;2,"MEDIUM",AM58&gt;1,"MEDIUM LOW",AM58&lt;=1,"LOW")</f>
        <v>MEDIUM LOW</v>
      </c>
      <c r="AO58" s="171">
        <v>2</v>
      </c>
      <c r="AP58" s="171">
        <f>AO58*C58</f>
        <v>8</v>
      </c>
      <c r="AQ58" s="171" t="str">
        <f t="shared" si="2"/>
        <v>MODERATE RISK</v>
      </c>
    </row>
    <row r="59" spans="1:43" s="176" customFormat="1" ht="56.25">
      <c r="A59" s="170"/>
      <c r="B59" s="171" t="s">
        <v>289</v>
      </c>
      <c r="C59" s="171">
        <v>4</v>
      </c>
      <c r="D59" s="171"/>
      <c r="E59" s="175" t="s">
        <v>293</v>
      </c>
      <c r="F59" s="182" t="s">
        <v>42</v>
      </c>
      <c r="G59" s="182" t="s">
        <v>288</v>
      </c>
      <c r="H59" s="172">
        <v>2600000</v>
      </c>
      <c r="I59" s="190">
        <v>1.0185299999999999</v>
      </c>
      <c r="J59" s="173">
        <v>0.23972299999999999</v>
      </c>
      <c r="K59" s="172">
        <f t="shared" si="3"/>
        <v>623279.79999999993</v>
      </c>
      <c r="L59" s="191">
        <f t="shared" si="4"/>
        <v>0.23536174683121755</v>
      </c>
      <c r="M59" s="175">
        <f t="shared" si="5"/>
        <v>3</v>
      </c>
      <c r="N59" s="175" t="str">
        <f t="shared" si="6"/>
        <v>23.54% of the road is exposed with a value of 623279.8</v>
      </c>
      <c r="O59" s="192">
        <v>0.1189745249</v>
      </c>
      <c r="P59" s="193">
        <v>0.49630000000000002</v>
      </c>
      <c r="Q59" s="171">
        <f t="shared" si="7"/>
        <v>4</v>
      </c>
      <c r="R59" s="192">
        <v>0.12074847509999999</v>
      </c>
      <c r="S59" s="193">
        <v>0.50369999999999993</v>
      </c>
      <c r="T59" s="171">
        <f t="shared" si="8"/>
        <v>5</v>
      </c>
      <c r="U59" s="194">
        <f t="shared" si="9"/>
        <v>4.5</v>
      </c>
      <c r="V59" s="171" t="str">
        <f t="shared" si="10"/>
        <v>49.63% of the exposed length is cement/asphalt road while 50.37% is rough road</v>
      </c>
      <c r="W59" s="194">
        <f t="shared" si="11"/>
        <v>3.75</v>
      </c>
      <c r="X59" s="171" t="str">
        <f t="shared" si="12"/>
        <v>HIGH</v>
      </c>
      <c r="Y59" s="195" t="s">
        <v>88</v>
      </c>
      <c r="Z59" s="171">
        <v>3</v>
      </c>
      <c r="AA59" s="195" t="s">
        <v>89</v>
      </c>
      <c r="AB59" s="171">
        <v>2</v>
      </c>
      <c r="AC59" s="195" t="s">
        <v>90</v>
      </c>
      <c r="AD59" s="171">
        <v>4</v>
      </c>
      <c r="AE59" s="195" t="s">
        <v>91</v>
      </c>
      <c r="AF59" s="171">
        <v>3</v>
      </c>
      <c r="AG59" s="195" t="s">
        <v>87</v>
      </c>
      <c r="AH59" s="171">
        <v>4</v>
      </c>
      <c r="AI59" s="196" t="s">
        <v>298</v>
      </c>
      <c r="AJ59" s="171">
        <v>4</v>
      </c>
      <c r="AK59" s="194">
        <f t="shared" si="0"/>
        <v>3.3333333333333335</v>
      </c>
      <c r="AL59" s="171"/>
      <c r="AM59" s="194">
        <f t="shared" si="1"/>
        <v>1.125</v>
      </c>
      <c r="AN59" s="171" t="str">
        <f t="shared" ref="AN59:AN122" si="32">_xlfn.IFS(AM59&gt;4,"HIGH",AM59&gt;3,"MEDIUM HIGH",AM59&gt;2,"MEDIUM",AM59&gt;1,"MEDIUM LOW",AM59&lt;=1,"LOW")</f>
        <v>MEDIUM LOW</v>
      </c>
      <c r="AO59" s="171">
        <v>2</v>
      </c>
      <c r="AP59" s="171">
        <f>AO59*C59</f>
        <v>8</v>
      </c>
      <c r="AQ59" s="171" t="str">
        <f t="shared" si="2"/>
        <v>MODERATE RISK</v>
      </c>
    </row>
    <row r="60" spans="1:43" s="176" customFormat="1" ht="56.25">
      <c r="A60" s="170"/>
      <c r="B60" s="171" t="s">
        <v>289</v>
      </c>
      <c r="C60" s="171">
        <v>4</v>
      </c>
      <c r="D60" s="171"/>
      <c r="E60" s="175" t="s">
        <v>293</v>
      </c>
      <c r="F60" s="182" t="s">
        <v>42</v>
      </c>
      <c r="G60" s="182" t="s">
        <v>287</v>
      </c>
      <c r="H60" s="172">
        <v>2600000</v>
      </c>
      <c r="I60" s="190">
        <v>4.2922799999999999</v>
      </c>
      <c r="J60" s="173">
        <v>0.62538800000000005</v>
      </c>
      <c r="K60" s="172">
        <f t="shared" si="3"/>
        <v>1626008.8</v>
      </c>
      <c r="L60" s="191">
        <f t="shared" si="4"/>
        <v>0.14570065326586337</v>
      </c>
      <c r="M60" s="175">
        <f t="shared" si="5"/>
        <v>2</v>
      </c>
      <c r="N60" s="175" t="str">
        <f t="shared" si="6"/>
        <v>14.57% of the road is exposed with a value of 1626008.8</v>
      </c>
      <c r="O60" s="192">
        <v>0.31038006440000004</v>
      </c>
      <c r="P60" s="193">
        <v>0.49630000000000002</v>
      </c>
      <c r="Q60" s="171">
        <f t="shared" si="7"/>
        <v>4</v>
      </c>
      <c r="R60" s="192">
        <v>0.31500793560000001</v>
      </c>
      <c r="S60" s="193">
        <v>0.50369999999999993</v>
      </c>
      <c r="T60" s="171">
        <f t="shared" si="8"/>
        <v>5</v>
      </c>
      <c r="U60" s="194">
        <f t="shared" si="9"/>
        <v>4.5</v>
      </c>
      <c r="V60" s="171" t="str">
        <f t="shared" si="10"/>
        <v>49.63% of the exposed length is cement/asphalt road while 50.37% is rough road</v>
      </c>
      <c r="W60" s="194">
        <f t="shared" si="11"/>
        <v>3.25</v>
      </c>
      <c r="X60" s="171" t="str">
        <f t="shared" si="12"/>
        <v>HIGH</v>
      </c>
      <c r="Y60" s="195" t="s">
        <v>88</v>
      </c>
      <c r="Z60" s="171">
        <v>3</v>
      </c>
      <c r="AA60" s="195" t="s">
        <v>89</v>
      </c>
      <c r="AB60" s="171">
        <v>2</v>
      </c>
      <c r="AC60" s="195" t="s">
        <v>90</v>
      </c>
      <c r="AD60" s="171">
        <v>4</v>
      </c>
      <c r="AE60" s="195" t="s">
        <v>91</v>
      </c>
      <c r="AF60" s="171">
        <v>3</v>
      </c>
      <c r="AG60" s="195" t="s">
        <v>87</v>
      </c>
      <c r="AH60" s="171">
        <v>4</v>
      </c>
      <c r="AI60" s="196" t="s">
        <v>298</v>
      </c>
      <c r="AJ60" s="171">
        <v>4</v>
      </c>
      <c r="AK60" s="194">
        <f t="shared" si="0"/>
        <v>3.3333333333333335</v>
      </c>
      <c r="AL60" s="171"/>
      <c r="AM60" s="194">
        <f t="shared" si="1"/>
        <v>0.97499999999999998</v>
      </c>
      <c r="AN60" s="171" t="str">
        <f t="shared" si="32"/>
        <v>LOW</v>
      </c>
      <c r="AO60" s="171">
        <v>1</v>
      </c>
      <c r="AP60" s="171">
        <f>AO60*C60</f>
        <v>4</v>
      </c>
      <c r="AQ60" s="171" t="str">
        <f t="shared" si="2"/>
        <v>LOW RISK</v>
      </c>
    </row>
    <row r="61" spans="1:43" s="176" customFormat="1" ht="56.25">
      <c r="A61" s="170"/>
      <c r="B61" s="171" t="s">
        <v>289</v>
      </c>
      <c r="C61" s="171">
        <v>4</v>
      </c>
      <c r="D61" s="171"/>
      <c r="E61" s="175" t="s">
        <v>293</v>
      </c>
      <c r="F61" s="182" t="s">
        <v>42</v>
      </c>
      <c r="G61" s="182" t="s">
        <v>287</v>
      </c>
      <c r="H61" s="172">
        <v>2600000</v>
      </c>
      <c r="I61" s="190">
        <v>4.2922799999999999</v>
      </c>
      <c r="J61" s="173">
        <v>1.8573599999999999</v>
      </c>
      <c r="K61" s="172">
        <f t="shared" si="3"/>
        <v>4829136</v>
      </c>
      <c r="L61" s="191">
        <f t="shared" si="4"/>
        <v>0.43272107131873966</v>
      </c>
      <c r="M61" s="175">
        <f t="shared" si="5"/>
        <v>4</v>
      </c>
      <c r="N61" s="175" t="str">
        <f t="shared" si="6"/>
        <v>43.27% of the road is exposed with a value of 4829136</v>
      </c>
      <c r="O61" s="192">
        <v>0.92180776799999997</v>
      </c>
      <c r="P61" s="193">
        <v>0.49630000000000002</v>
      </c>
      <c r="Q61" s="171">
        <f t="shared" si="7"/>
        <v>4</v>
      </c>
      <c r="R61" s="192">
        <v>0.93555223199999993</v>
      </c>
      <c r="S61" s="193">
        <v>0.50370000000000004</v>
      </c>
      <c r="T61" s="171">
        <f t="shared" si="8"/>
        <v>5</v>
      </c>
      <c r="U61" s="194">
        <f t="shared" si="9"/>
        <v>4.5</v>
      </c>
      <c r="V61" s="171" t="str">
        <f t="shared" si="10"/>
        <v>49.63% of the exposed length is cement/asphalt road while 50.37% is rough road</v>
      </c>
      <c r="W61" s="194">
        <f t="shared" si="11"/>
        <v>4.25</v>
      </c>
      <c r="X61" s="171" t="str">
        <f t="shared" si="12"/>
        <v>VERY HIGH</v>
      </c>
      <c r="Y61" s="195" t="s">
        <v>88</v>
      </c>
      <c r="Z61" s="171">
        <v>3</v>
      </c>
      <c r="AA61" s="195" t="s">
        <v>89</v>
      </c>
      <c r="AB61" s="171">
        <v>2</v>
      </c>
      <c r="AC61" s="195" t="s">
        <v>90</v>
      </c>
      <c r="AD61" s="171">
        <v>4</v>
      </c>
      <c r="AE61" s="195" t="s">
        <v>91</v>
      </c>
      <c r="AF61" s="171">
        <v>3</v>
      </c>
      <c r="AG61" s="195" t="s">
        <v>87</v>
      </c>
      <c r="AH61" s="171">
        <v>4</v>
      </c>
      <c r="AI61" s="196" t="s">
        <v>298</v>
      </c>
      <c r="AJ61" s="171">
        <v>4</v>
      </c>
      <c r="AK61" s="194">
        <f t="shared" si="0"/>
        <v>3.3333333333333335</v>
      </c>
      <c r="AL61" s="171"/>
      <c r="AM61" s="194">
        <f t="shared" si="1"/>
        <v>1.2749999999999999</v>
      </c>
      <c r="AN61" s="171" t="str">
        <f t="shared" si="32"/>
        <v>MEDIUM LOW</v>
      </c>
      <c r="AO61" s="171">
        <v>1</v>
      </c>
      <c r="AP61" s="171">
        <f>AO61*C61</f>
        <v>4</v>
      </c>
      <c r="AQ61" s="171" t="str">
        <f t="shared" si="2"/>
        <v>LOW RISK</v>
      </c>
    </row>
    <row r="62" spans="1:43" s="176" customFormat="1" ht="56.25">
      <c r="A62" s="170"/>
      <c r="B62" s="171" t="s">
        <v>289</v>
      </c>
      <c r="C62" s="171">
        <v>4</v>
      </c>
      <c r="D62" s="171"/>
      <c r="E62" s="175" t="s">
        <v>293</v>
      </c>
      <c r="F62" s="182" t="s">
        <v>42</v>
      </c>
      <c r="G62" s="182" t="s">
        <v>287</v>
      </c>
      <c r="H62" s="172">
        <v>2600000</v>
      </c>
      <c r="I62" s="190">
        <v>4.2922799999999999</v>
      </c>
      <c r="J62" s="173">
        <v>0.700681</v>
      </c>
      <c r="K62" s="172">
        <f t="shared" si="3"/>
        <v>1821770.6</v>
      </c>
      <c r="L62" s="191">
        <f t="shared" si="4"/>
        <v>0.16324214636510201</v>
      </c>
      <c r="M62" s="175">
        <f t="shared" si="5"/>
        <v>3</v>
      </c>
      <c r="N62" s="175" t="str">
        <f t="shared" si="6"/>
        <v>16.32% of the road is exposed with a value of 1821770.6</v>
      </c>
      <c r="O62" s="192">
        <v>0.34774798030000004</v>
      </c>
      <c r="P62" s="193">
        <v>0.49630000000000002</v>
      </c>
      <c r="Q62" s="171">
        <f t="shared" si="7"/>
        <v>4</v>
      </c>
      <c r="R62" s="192">
        <v>0.35293301969999996</v>
      </c>
      <c r="S62" s="193">
        <v>0.50369999999999993</v>
      </c>
      <c r="T62" s="171">
        <f t="shared" si="8"/>
        <v>5</v>
      </c>
      <c r="U62" s="194">
        <f t="shared" si="9"/>
        <v>4.5</v>
      </c>
      <c r="V62" s="171" t="str">
        <f t="shared" si="10"/>
        <v>49.63% of the exposed length is cement/asphalt road while 50.37% is rough road</v>
      </c>
      <c r="W62" s="194">
        <f t="shared" si="11"/>
        <v>3.75</v>
      </c>
      <c r="X62" s="171" t="str">
        <f t="shared" si="12"/>
        <v>HIGH</v>
      </c>
      <c r="Y62" s="195" t="s">
        <v>88</v>
      </c>
      <c r="Z62" s="171">
        <v>3</v>
      </c>
      <c r="AA62" s="195" t="s">
        <v>89</v>
      </c>
      <c r="AB62" s="171">
        <v>2</v>
      </c>
      <c r="AC62" s="195" t="s">
        <v>90</v>
      </c>
      <c r="AD62" s="171">
        <v>4</v>
      </c>
      <c r="AE62" s="195" t="s">
        <v>91</v>
      </c>
      <c r="AF62" s="171">
        <v>3</v>
      </c>
      <c r="AG62" s="195" t="s">
        <v>87</v>
      </c>
      <c r="AH62" s="171">
        <v>4</v>
      </c>
      <c r="AI62" s="196" t="s">
        <v>298</v>
      </c>
      <c r="AJ62" s="171">
        <v>4</v>
      </c>
      <c r="AK62" s="194">
        <f t="shared" si="0"/>
        <v>3.3333333333333335</v>
      </c>
      <c r="AL62" s="171"/>
      <c r="AM62" s="194">
        <f t="shared" si="1"/>
        <v>1.125</v>
      </c>
      <c r="AN62" s="171" t="str">
        <f t="shared" si="32"/>
        <v>MEDIUM LOW</v>
      </c>
      <c r="AO62" s="171">
        <v>1</v>
      </c>
      <c r="AP62" s="171">
        <f>AO62*C62</f>
        <v>4</v>
      </c>
      <c r="AQ62" s="171" t="str">
        <f t="shared" si="2"/>
        <v>LOW RISK</v>
      </c>
    </row>
    <row r="63" spans="1:43" s="176" customFormat="1" ht="56.25">
      <c r="A63" s="170"/>
      <c r="B63" s="171" t="s">
        <v>289</v>
      </c>
      <c r="C63" s="171">
        <v>4</v>
      </c>
      <c r="D63" s="171"/>
      <c r="E63" s="175" t="s">
        <v>293</v>
      </c>
      <c r="F63" s="182" t="s">
        <v>42</v>
      </c>
      <c r="G63" s="182" t="s">
        <v>1</v>
      </c>
      <c r="H63" s="172">
        <v>2600000</v>
      </c>
      <c r="I63" s="190">
        <v>10.9047</v>
      </c>
      <c r="J63" s="173">
        <v>0.70715600000000001</v>
      </c>
      <c r="K63" s="172">
        <f t="shared" si="3"/>
        <v>1838605.6</v>
      </c>
      <c r="L63" s="191">
        <f t="shared" si="4"/>
        <v>6.4848734949150361E-2</v>
      </c>
      <c r="M63" s="175">
        <f t="shared" si="5"/>
        <v>2</v>
      </c>
      <c r="N63" s="175" t="str">
        <f t="shared" si="6"/>
        <v>6.48% of the road is exposed with a value of 1838605.6</v>
      </c>
      <c r="O63" s="192">
        <v>0.35096152280000004</v>
      </c>
      <c r="P63" s="193">
        <v>0.49630000000000002</v>
      </c>
      <c r="Q63" s="171">
        <f t="shared" si="7"/>
        <v>4</v>
      </c>
      <c r="R63" s="192">
        <v>0.35619447719999997</v>
      </c>
      <c r="S63" s="193">
        <v>0.50369999999999993</v>
      </c>
      <c r="T63" s="171">
        <f t="shared" si="8"/>
        <v>5</v>
      </c>
      <c r="U63" s="194">
        <f t="shared" si="9"/>
        <v>4.5</v>
      </c>
      <c r="V63" s="171" t="str">
        <f t="shared" si="10"/>
        <v>49.63% of the exposed length is cement/asphalt road while 50.37% is rough road</v>
      </c>
      <c r="W63" s="194">
        <f t="shared" si="11"/>
        <v>3.25</v>
      </c>
      <c r="X63" s="171" t="str">
        <f t="shared" si="12"/>
        <v>HIGH</v>
      </c>
      <c r="Y63" s="195" t="s">
        <v>88</v>
      </c>
      <c r="Z63" s="171">
        <v>3</v>
      </c>
      <c r="AA63" s="195" t="s">
        <v>89</v>
      </c>
      <c r="AB63" s="171">
        <v>2</v>
      </c>
      <c r="AC63" s="195" t="s">
        <v>90</v>
      </c>
      <c r="AD63" s="171">
        <v>4</v>
      </c>
      <c r="AE63" s="195" t="s">
        <v>91</v>
      </c>
      <c r="AF63" s="171">
        <v>3</v>
      </c>
      <c r="AG63" s="195" t="s">
        <v>87</v>
      </c>
      <c r="AH63" s="171">
        <v>4</v>
      </c>
      <c r="AI63" s="196" t="s">
        <v>298</v>
      </c>
      <c r="AJ63" s="171">
        <v>4</v>
      </c>
      <c r="AK63" s="194">
        <f t="shared" si="0"/>
        <v>3.3333333333333335</v>
      </c>
      <c r="AL63" s="171"/>
      <c r="AM63" s="194">
        <f t="shared" si="1"/>
        <v>0.97499999999999998</v>
      </c>
      <c r="AN63" s="171" t="str">
        <f t="shared" si="32"/>
        <v>LOW</v>
      </c>
      <c r="AO63" s="171">
        <v>2</v>
      </c>
      <c r="AP63" s="171">
        <f>AO63*C63</f>
        <v>8</v>
      </c>
      <c r="AQ63" s="171" t="str">
        <f t="shared" si="2"/>
        <v>MODERATE RISK</v>
      </c>
    </row>
    <row r="64" spans="1:43" s="176" customFormat="1" ht="56.25">
      <c r="A64" s="170"/>
      <c r="B64" s="171" t="s">
        <v>289</v>
      </c>
      <c r="C64" s="171">
        <v>4</v>
      </c>
      <c r="D64" s="171"/>
      <c r="E64" s="175" t="s">
        <v>293</v>
      </c>
      <c r="F64" s="182" t="s">
        <v>42</v>
      </c>
      <c r="G64" s="182" t="s">
        <v>1</v>
      </c>
      <c r="H64" s="172">
        <v>2600000</v>
      </c>
      <c r="I64" s="190">
        <v>10.9047</v>
      </c>
      <c r="J64" s="173">
        <v>8.7633899999999993</v>
      </c>
      <c r="K64" s="172">
        <f t="shared" si="3"/>
        <v>22784814</v>
      </c>
      <c r="L64" s="191">
        <f t="shared" si="4"/>
        <v>0.80363421277064007</v>
      </c>
      <c r="M64" s="175">
        <f t="shared" si="5"/>
        <v>5</v>
      </c>
      <c r="N64" s="175" t="str">
        <f t="shared" si="6"/>
        <v>80.36% of the road is exposed with a value of 22784814</v>
      </c>
      <c r="O64" s="192">
        <v>4.3492704570000003</v>
      </c>
      <c r="P64" s="193">
        <v>0.49630000000000002</v>
      </c>
      <c r="Q64" s="171">
        <f t="shared" si="7"/>
        <v>4</v>
      </c>
      <c r="R64" s="192">
        <v>4.4141195429999991</v>
      </c>
      <c r="S64" s="193">
        <v>0.50369999999999993</v>
      </c>
      <c r="T64" s="171">
        <f t="shared" si="8"/>
        <v>5</v>
      </c>
      <c r="U64" s="194">
        <f t="shared" si="9"/>
        <v>4.5</v>
      </c>
      <c r="V64" s="171" t="str">
        <f t="shared" si="10"/>
        <v>49.63% of the exposed length is cement/asphalt road while 50.37% is rough road</v>
      </c>
      <c r="W64" s="194">
        <f t="shared" si="11"/>
        <v>4.75</v>
      </c>
      <c r="X64" s="171" t="str">
        <f t="shared" si="12"/>
        <v>VERY HIGH</v>
      </c>
      <c r="Y64" s="195" t="s">
        <v>88</v>
      </c>
      <c r="Z64" s="171">
        <v>3</v>
      </c>
      <c r="AA64" s="195" t="s">
        <v>89</v>
      </c>
      <c r="AB64" s="171">
        <v>2</v>
      </c>
      <c r="AC64" s="195" t="s">
        <v>90</v>
      </c>
      <c r="AD64" s="171">
        <v>4</v>
      </c>
      <c r="AE64" s="195" t="s">
        <v>91</v>
      </c>
      <c r="AF64" s="171">
        <v>3</v>
      </c>
      <c r="AG64" s="195" t="s">
        <v>87</v>
      </c>
      <c r="AH64" s="171">
        <v>4</v>
      </c>
      <c r="AI64" s="196" t="s">
        <v>298</v>
      </c>
      <c r="AJ64" s="171">
        <v>4</v>
      </c>
      <c r="AK64" s="194">
        <f t="shared" si="0"/>
        <v>3.3333333333333335</v>
      </c>
      <c r="AL64" s="171"/>
      <c r="AM64" s="194">
        <f t="shared" si="1"/>
        <v>1.425</v>
      </c>
      <c r="AN64" s="171" t="str">
        <f t="shared" si="32"/>
        <v>MEDIUM LOW</v>
      </c>
      <c r="AO64" s="171">
        <v>2</v>
      </c>
      <c r="AP64" s="171">
        <f>AO64*C64</f>
        <v>8</v>
      </c>
      <c r="AQ64" s="171" t="str">
        <f t="shared" si="2"/>
        <v>MODERATE RISK</v>
      </c>
    </row>
    <row r="65" spans="1:43" s="176" customFormat="1" ht="56.25">
      <c r="A65" s="170"/>
      <c r="B65" s="171" t="s">
        <v>289</v>
      </c>
      <c r="C65" s="171">
        <v>4</v>
      </c>
      <c r="D65" s="171"/>
      <c r="E65" s="175" t="s">
        <v>293</v>
      </c>
      <c r="F65" s="182" t="s">
        <v>42</v>
      </c>
      <c r="G65" s="182" t="s">
        <v>1</v>
      </c>
      <c r="H65" s="172">
        <v>2600000</v>
      </c>
      <c r="I65" s="190">
        <v>10.9047</v>
      </c>
      <c r="J65" s="173">
        <v>1.32318</v>
      </c>
      <c r="K65" s="172">
        <f t="shared" si="3"/>
        <v>3440268</v>
      </c>
      <c r="L65" s="191">
        <f t="shared" si="4"/>
        <v>0.12134033948664337</v>
      </c>
      <c r="M65" s="175">
        <f t="shared" si="5"/>
        <v>2</v>
      </c>
      <c r="N65" s="175" t="str">
        <f t="shared" si="6"/>
        <v>12.13% of the road is exposed with a value of 3440268</v>
      </c>
      <c r="O65" s="192">
        <v>0.65669423400000004</v>
      </c>
      <c r="P65" s="193">
        <v>0.49630000000000002</v>
      </c>
      <c r="Q65" s="171">
        <f t="shared" si="7"/>
        <v>4</v>
      </c>
      <c r="R65" s="192">
        <v>0.66648576599999998</v>
      </c>
      <c r="S65" s="193">
        <v>0.50369999999999993</v>
      </c>
      <c r="T65" s="171">
        <f t="shared" si="8"/>
        <v>5</v>
      </c>
      <c r="U65" s="194">
        <f t="shared" si="9"/>
        <v>4.5</v>
      </c>
      <c r="V65" s="171" t="str">
        <f t="shared" si="10"/>
        <v>49.63% of the exposed length is cement/asphalt road while 50.37% is rough road</v>
      </c>
      <c r="W65" s="194">
        <f t="shared" si="11"/>
        <v>3.25</v>
      </c>
      <c r="X65" s="171" t="str">
        <f t="shared" si="12"/>
        <v>HIGH</v>
      </c>
      <c r="Y65" s="195" t="s">
        <v>88</v>
      </c>
      <c r="Z65" s="171">
        <v>3</v>
      </c>
      <c r="AA65" s="195" t="s">
        <v>89</v>
      </c>
      <c r="AB65" s="171">
        <v>2</v>
      </c>
      <c r="AC65" s="195" t="s">
        <v>90</v>
      </c>
      <c r="AD65" s="171">
        <v>4</v>
      </c>
      <c r="AE65" s="195" t="s">
        <v>91</v>
      </c>
      <c r="AF65" s="171">
        <v>3</v>
      </c>
      <c r="AG65" s="195" t="s">
        <v>87</v>
      </c>
      <c r="AH65" s="171">
        <v>4</v>
      </c>
      <c r="AI65" s="196" t="s">
        <v>298</v>
      </c>
      <c r="AJ65" s="171">
        <v>4</v>
      </c>
      <c r="AK65" s="194">
        <f t="shared" si="0"/>
        <v>3.3333333333333335</v>
      </c>
      <c r="AL65" s="171"/>
      <c r="AM65" s="194">
        <f t="shared" si="1"/>
        <v>0.97499999999999998</v>
      </c>
      <c r="AN65" s="171" t="str">
        <f t="shared" si="32"/>
        <v>LOW</v>
      </c>
      <c r="AO65" s="171">
        <v>2</v>
      </c>
      <c r="AP65" s="171">
        <f>AO65*C65</f>
        <v>8</v>
      </c>
      <c r="AQ65" s="171" t="str">
        <f t="shared" si="2"/>
        <v>MODERATE RISK</v>
      </c>
    </row>
    <row r="66" spans="1:43" s="176" customFormat="1" ht="56.25">
      <c r="A66" s="170"/>
      <c r="B66" s="171" t="s">
        <v>289</v>
      </c>
      <c r="C66" s="171">
        <v>4</v>
      </c>
      <c r="D66" s="171"/>
      <c r="E66" s="175" t="s">
        <v>293</v>
      </c>
      <c r="F66" s="182" t="s">
        <v>240</v>
      </c>
      <c r="G66" s="182" t="s">
        <v>287</v>
      </c>
      <c r="H66" s="172">
        <v>2600000</v>
      </c>
      <c r="I66" s="190">
        <v>1.8270299999999999</v>
      </c>
      <c r="J66" s="173">
        <v>1.6852</v>
      </c>
      <c r="K66" s="172">
        <f t="shared" si="3"/>
        <v>4381520</v>
      </c>
      <c r="L66" s="191">
        <f t="shared" si="4"/>
        <v>0.92237128016507675</v>
      </c>
      <c r="M66" s="175">
        <f t="shared" si="5"/>
        <v>5</v>
      </c>
      <c r="N66" s="175" t="str">
        <f t="shared" si="6"/>
        <v>92.24% of the road is exposed with a value of 4381520</v>
      </c>
      <c r="O66" s="192">
        <v>0</v>
      </c>
      <c r="P66" s="193">
        <v>0</v>
      </c>
      <c r="Q66" s="171">
        <f t="shared" si="7"/>
        <v>1</v>
      </c>
      <c r="R66" s="192">
        <v>1.6852</v>
      </c>
      <c r="S66" s="193">
        <v>1</v>
      </c>
      <c r="T66" s="171">
        <f t="shared" si="8"/>
        <v>5</v>
      </c>
      <c r="U66" s="194">
        <f t="shared" si="9"/>
        <v>3</v>
      </c>
      <c r="V66" s="171" t="str">
        <f t="shared" si="10"/>
        <v>0% of the exposed length is cement/asphalt road while 100% is rough road</v>
      </c>
      <c r="W66" s="194">
        <f t="shared" si="11"/>
        <v>4</v>
      </c>
      <c r="X66" s="171" t="str">
        <f t="shared" si="12"/>
        <v>HIGH</v>
      </c>
      <c r="Y66" s="195" t="s">
        <v>88</v>
      </c>
      <c r="Z66" s="171">
        <v>3</v>
      </c>
      <c r="AA66" s="195" t="s">
        <v>89</v>
      </c>
      <c r="AB66" s="171">
        <v>2</v>
      </c>
      <c r="AC66" s="195" t="s">
        <v>90</v>
      </c>
      <c r="AD66" s="171">
        <v>4</v>
      </c>
      <c r="AE66" s="195" t="s">
        <v>91</v>
      </c>
      <c r="AF66" s="171">
        <v>3</v>
      </c>
      <c r="AG66" s="195" t="s">
        <v>87</v>
      </c>
      <c r="AH66" s="171">
        <v>4</v>
      </c>
      <c r="AI66" s="196" t="s">
        <v>298</v>
      </c>
      <c r="AJ66" s="171">
        <v>4</v>
      </c>
      <c r="AK66" s="194">
        <f t="shared" si="0"/>
        <v>3.3333333333333335</v>
      </c>
      <c r="AL66" s="171"/>
      <c r="AM66" s="194">
        <f t="shared" si="1"/>
        <v>1.2</v>
      </c>
      <c r="AN66" s="171" t="str">
        <f t="shared" si="32"/>
        <v>MEDIUM LOW</v>
      </c>
      <c r="AO66" s="171">
        <v>1</v>
      </c>
      <c r="AP66" s="171">
        <f>AO66*C66</f>
        <v>4</v>
      </c>
      <c r="AQ66" s="171" t="str">
        <f t="shared" si="2"/>
        <v>LOW RISK</v>
      </c>
    </row>
    <row r="67" spans="1:43" s="176" customFormat="1" ht="56.25">
      <c r="A67" s="170"/>
      <c r="B67" s="171" t="s">
        <v>289</v>
      </c>
      <c r="C67" s="171">
        <v>4</v>
      </c>
      <c r="D67" s="171"/>
      <c r="E67" s="175" t="s">
        <v>293</v>
      </c>
      <c r="F67" s="182" t="s">
        <v>240</v>
      </c>
      <c r="G67" s="182" t="s">
        <v>287</v>
      </c>
      <c r="H67" s="172">
        <v>2600000</v>
      </c>
      <c r="I67" s="190">
        <v>1.8270299999999999</v>
      </c>
      <c r="J67" s="173">
        <v>7.0816100000000007E-2</v>
      </c>
      <c r="K67" s="172">
        <f t="shared" si="3"/>
        <v>184121.86000000002</v>
      </c>
      <c r="L67" s="191">
        <f t="shared" si="4"/>
        <v>3.8760228348740856E-2</v>
      </c>
      <c r="M67" s="175">
        <f t="shared" si="5"/>
        <v>1</v>
      </c>
      <c r="N67" s="175" t="str">
        <f t="shared" si="6"/>
        <v>3.88% of the road is exposed with a value of 184121.86</v>
      </c>
      <c r="O67" s="192">
        <v>0</v>
      </c>
      <c r="P67" s="193">
        <v>0</v>
      </c>
      <c r="Q67" s="171">
        <f t="shared" si="7"/>
        <v>1</v>
      </c>
      <c r="R67" s="192">
        <v>7.0816100000000007E-2</v>
      </c>
      <c r="S67" s="193">
        <v>1</v>
      </c>
      <c r="T67" s="171">
        <f t="shared" si="8"/>
        <v>5</v>
      </c>
      <c r="U67" s="194">
        <f t="shared" si="9"/>
        <v>3</v>
      </c>
      <c r="V67" s="171" t="str">
        <f t="shared" si="10"/>
        <v>0% of the exposed length is cement/asphalt road while 100% is rough road</v>
      </c>
      <c r="W67" s="194">
        <f t="shared" si="11"/>
        <v>2</v>
      </c>
      <c r="X67" s="171" t="str">
        <f t="shared" si="12"/>
        <v>LOW</v>
      </c>
      <c r="Y67" s="195" t="s">
        <v>88</v>
      </c>
      <c r="Z67" s="171">
        <v>3</v>
      </c>
      <c r="AA67" s="195" t="s">
        <v>89</v>
      </c>
      <c r="AB67" s="171">
        <v>2</v>
      </c>
      <c r="AC67" s="195" t="s">
        <v>90</v>
      </c>
      <c r="AD67" s="171">
        <v>4</v>
      </c>
      <c r="AE67" s="195" t="s">
        <v>91</v>
      </c>
      <c r="AF67" s="171">
        <v>3</v>
      </c>
      <c r="AG67" s="195" t="s">
        <v>87</v>
      </c>
      <c r="AH67" s="171">
        <v>4</v>
      </c>
      <c r="AI67" s="196" t="s">
        <v>298</v>
      </c>
      <c r="AJ67" s="171">
        <v>4</v>
      </c>
      <c r="AK67" s="194">
        <f t="shared" si="0"/>
        <v>3.3333333333333335</v>
      </c>
      <c r="AL67" s="171"/>
      <c r="AM67" s="194">
        <f t="shared" si="1"/>
        <v>0.6</v>
      </c>
      <c r="AN67" s="171" t="str">
        <f t="shared" si="32"/>
        <v>LOW</v>
      </c>
      <c r="AO67" s="171">
        <v>1</v>
      </c>
      <c r="AP67" s="171">
        <f>AO67*C67</f>
        <v>4</v>
      </c>
      <c r="AQ67" s="171" t="str">
        <f t="shared" si="2"/>
        <v>LOW RISK</v>
      </c>
    </row>
    <row r="68" spans="1:43" s="176" customFormat="1" ht="56.25">
      <c r="A68" s="170"/>
      <c r="B68" s="171" t="s">
        <v>289</v>
      </c>
      <c r="C68" s="171">
        <v>4</v>
      </c>
      <c r="D68" s="171"/>
      <c r="E68" s="175" t="s">
        <v>293</v>
      </c>
      <c r="F68" s="182" t="s">
        <v>240</v>
      </c>
      <c r="G68" s="182" t="s">
        <v>1</v>
      </c>
      <c r="H68" s="172">
        <v>2600000</v>
      </c>
      <c r="I68" s="190">
        <v>35.009099999999997</v>
      </c>
      <c r="J68" s="173">
        <v>18.871700000000001</v>
      </c>
      <c r="K68" s="172">
        <f t="shared" si="3"/>
        <v>49066420</v>
      </c>
      <c r="L68" s="191">
        <f t="shared" si="4"/>
        <v>0.53905127523986629</v>
      </c>
      <c r="M68" s="175">
        <f t="shared" si="5"/>
        <v>5</v>
      </c>
      <c r="N68" s="175" t="str">
        <f t="shared" si="6"/>
        <v>53.91% of the road is exposed with a value of 49066420</v>
      </c>
      <c r="O68" s="192">
        <v>0</v>
      </c>
      <c r="P68" s="193">
        <v>0</v>
      </c>
      <c r="Q68" s="171">
        <f t="shared" si="7"/>
        <v>1</v>
      </c>
      <c r="R68" s="192">
        <v>18.871700000000001</v>
      </c>
      <c r="S68" s="193">
        <v>1</v>
      </c>
      <c r="T68" s="171">
        <f t="shared" si="8"/>
        <v>5</v>
      </c>
      <c r="U68" s="194">
        <f t="shared" si="9"/>
        <v>3</v>
      </c>
      <c r="V68" s="171" t="str">
        <f t="shared" si="10"/>
        <v>0% of the exposed length is cement/asphalt road while 100% is rough road</v>
      </c>
      <c r="W68" s="194">
        <f t="shared" si="11"/>
        <v>4</v>
      </c>
      <c r="X68" s="171" t="str">
        <f t="shared" si="12"/>
        <v>HIGH</v>
      </c>
      <c r="Y68" s="195" t="s">
        <v>88</v>
      </c>
      <c r="Z68" s="171">
        <v>3</v>
      </c>
      <c r="AA68" s="195" t="s">
        <v>89</v>
      </c>
      <c r="AB68" s="171">
        <v>2</v>
      </c>
      <c r="AC68" s="195" t="s">
        <v>90</v>
      </c>
      <c r="AD68" s="171">
        <v>4</v>
      </c>
      <c r="AE68" s="195" t="s">
        <v>91</v>
      </c>
      <c r="AF68" s="171">
        <v>3</v>
      </c>
      <c r="AG68" s="195" t="s">
        <v>87</v>
      </c>
      <c r="AH68" s="171">
        <v>4</v>
      </c>
      <c r="AI68" s="196" t="s">
        <v>298</v>
      </c>
      <c r="AJ68" s="171">
        <v>4</v>
      </c>
      <c r="AK68" s="194">
        <f t="shared" si="0"/>
        <v>3.3333333333333335</v>
      </c>
      <c r="AL68" s="171"/>
      <c r="AM68" s="194">
        <f t="shared" si="1"/>
        <v>1.2</v>
      </c>
      <c r="AN68" s="171" t="str">
        <f t="shared" si="32"/>
        <v>MEDIUM LOW</v>
      </c>
      <c r="AO68" s="171">
        <v>2</v>
      </c>
      <c r="AP68" s="171">
        <f>AO68*C68</f>
        <v>8</v>
      </c>
      <c r="AQ68" s="171" t="str">
        <f t="shared" si="2"/>
        <v>MODERATE RISK</v>
      </c>
    </row>
    <row r="69" spans="1:43" s="176" customFormat="1" ht="56.25">
      <c r="A69" s="170"/>
      <c r="B69" s="171" t="s">
        <v>289</v>
      </c>
      <c r="C69" s="171">
        <v>4</v>
      </c>
      <c r="D69" s="171"/>
      <c r="E69" s="175" t="s">
        <v>293</v>
      </c>
      <c r="F69" s="182" t="s">
        <v>240</v>
      </c>
      <c r="G69" s="182" t="s">
        <v>1</v>
      </c>
      <c r="H69" s="172">
        <v>2600000</v>
      </c>
      <c r="I69" s="190">
        <v>35.009099999999997</v>
      </c>
      <c r="J69" s="173">
        <v>7.4748200000000002</v>
      </c>
      <c r="K69" s="172">
        <f t="shared" si="3"/>
        <v>19434532</v>
      </c>
      <c r="L69" s="191">
        <f t="shared" si="4"/>
        <v>0.21351077291332829</v>
      </c>
      <c r="M69" s="175">
        <f t="shared" si="5"/>
        <v>3</v>
      </c>
      <c r="N69" s="175" t="str">
        <f t="shared" si="6"/>
        <v>21.35% of the road is exposed with a value of 19434532</v>
      </c>
      <c r="O69" s="192">
        <v>0</v>
      </c>
      <c r="P69" s="193">
        <v>0</v>
      </c>
      <c r="Q69" s="171">
        <f t="shared" si="7"/>
        <v>1</v>
      </c>
      <c r="R69" s="192">
        <v>7.4748200000000002</v>
      </c>
      <c r="S69" s="193">
        <v>1</v>
      </c>
      <c r="T69" s="171">
        <f t="shared" si="8"/>
        <v>5</v>
      </c>
      <c r="U69" s="194">
        <f t="shared" si="9"/>
        <v>3</v>
      </c>
      <c r="V69" s="171" t="str">
        <f t="shared" si="10"/>
        <v>0% of the exposed length is cement/asphalt road while 100% is rough road</v>
      </c>
      <c r="W69" s="194">
        <f t="shared" si="11"/>
        <v>3</v>
      </c>
      <c r="X69" s="171" t="str">
        <f t="shared" si="12"/>
        <v>MODERATE</v>
      </c>
      <c r="Y69" s="195" t="s">
        <v>88</v>
      </c>
      <c r="Z69" s="171">
        <v>3</v>
      </c>
      <c r="AA69" s="195" t="s">
        <v>89</v>
      </c>
      <c r="AB69" s="171">
        <v>2</v>
      </c>
      <c r="AC69" s="195" t="s">
        <v>90</v>
      </c>
      <c r="AD69" s="171">
        <v>4</v>
      </c>
      <c r="AE69" s="195" t="s">
        <v>91</v>
      </c>
      <c r="AF69" s="171">
        <v>3</v>
      </c>
      <c r="AG69" s="195" t="s">
        <v>87</v>
      </c>
      <c r="AH69" s="171">
        <v>4</v>
      </c>
      <c r="AI69" s="196" t="s">
        <v>298</v>
      </c>
      <c r="AJ69" s="171">
        <v>4</v>
      </c>
      <c r="AK69" s="194">
        <f t="shared" si="0"/>
        <v>3.3333333333333335</v>
      </c>
      <c r="AL69" s="171"/>
      <c r="AM69" s="194">
        <f t="shared" si="1"/>
        <v>0.89999999999999991</v>
      </c>
      <c r="AN69" s="171" t="str">
        <f t="shared" si="32"/>
        <v>LOW</v>
      </c>
      <c r="AO69" s="171">
        <v>2</v>
      </c>
      <c r="AP69" s="171">
        <f>AO69*C69</f>
        <v>8</v>
      </c>
      <c r="AQ69" s="171" t="str">
        <f t="shared" si="2"/>
        <v>MODERATE RISK</v>
      </c>
    </row>
    <row r="70" spans="1:43" s="176" customFormat="1" ht="56.25">
      <c r="A70" s="170"/>
      <c r="B70" s="171" t="s">
        <v>289</v>
      </c>
      <c r="C70" s="171">
        <v>4</v>
      </c>
      <c r="D70" s="171"/>
      <c r="E70" s="175" t="s">
        <v>292</v>
      </c>
      <c r="F70" s="182" t="s">
        <v>247</v>
      </c>
      <c r="G70" s="182" t="s">
        <v>1</v>
      </c>
      <c r="H70" s="172">
        <v>2600000</v>
      </c>
      <c r="I70" s="190">
        <v>13.4908</v>
      </c>
      <c r="J70" s="173">
        <v>4.0045000000000002</v>
      </c>
      <c r="K70" s="172">
        <f t="shared" si="3"/>
        <v>10411700</v>
      </c>
      <c r="L70" s="191">
        <f t="shared" si="4"/>
        <v>0.29683191508287132</v>
      </c>
      <c r="M70" s="175">
        <f t="shared" si="5"/>
        <v>3</v>
      </c>
      <c r="N70" s="175" t="str">
        <f t="shared" si="6"/>
        <v>29.68% of the road is exposed with a value of 10411700</v>
      </c>
      <c r="O70" s="192">
        <v>0</v>
      </c>
      <c r="P70" s="193">
        <v>0</v>
      </c>
      <c r="Q70" s="171">
        <f t="shared" si="7"/>
        <v>1</v>
      </c>
      <c r="R70" s="192">
        <v>4.0045000000000002</v>
      </c>
      <c r="S70" s="193">
        <v>1</v>
      </c>
      <c r="T70" s="171">
        <f t="shared" si="8"/>
        <v>5</v>
      </c>
      <c r="U70" s="194">
        <f t="shared" si="9"/>
        <v>3</v>
      </c>
      <c r="V70" s="171" t="str">
        <f t="shared" si="10"/>
        <v>0% of the exposed length is cement/asphalt road while 100% is rough road</v>
      </c>
      <c r="W70" s="194">
        <f t="shared" si="11"/>
        <v>3</v>
      </c>
      <c r="X70" s="171" t="str">
        <f t="shared" si="12"/>
        <v>MODERATE</v>
      </c>
      <c r="Y70" s="195" t="s">
        <v>88</v>
      </c>
      <c r="Z70" s="171">
        <v>3</v>
      </c>
      <c r="AA70" s="195" t="s">
        <v>89</v>
      </c>
      <c r="AB70" s="171">
        <v>2</v>
      </c>
      <c r="AC70" s="195" t="s">
        <v>90</v>
      </c>
      <c r="AD70" s="171">
        <v>4</v>
      </c>
      <c r="AE70" s="195" t="s">
        <v>91</v>
      </c>
      <c r="AF70" s="171">
        <v>3</v>
      </c>
      <c r="AG70" s="195" t="s">
        <v>87</v>
      </c>
      <c r="AH70" s="171">
        <v>4</v>
      </c>
      <c r="AI70" s="196" t="s">
        <v>298</v>
      </c>
      <c r="AJ70" s="171">
        <v>4</v>
      </c>
      <c r="AK70" s="194">
        <f t="shared" ref="AK70:AK90" si="33">AVERAGE(Z70,AB70,AD70,AF70,AH70,AJ70)</f>
        <v>3.3333333333333335</v>
      </c>
      <c r="AL70" s="171"/>
      <c r="AM70" s="194">
        <f t="shared" ref="AM70:AM90" si="34">W70/AK70</f>
        <v>0.89999999999999991</v>
      </c>
      <c r="AN70" s="171" t="str">
        <f t="shared" si="32"/>
        <v>LOW</v>
      </c>
      <c r="AO70" s="171">
        <v>3</v>
      </c>
      <c r="AP70" s="171">
        <f>AO70*C70</f>
        <v>12</v>
      </c>
      <c r="AQ70" s="171" t="str">
        <f t="shared" ref="AQ70:AQ90" si="35">_xlfn.IFS(AP70&lt;=5,"LOW RISK",AND(AP70&gt;5,AP70&lt;=12),"MODERATE RISK",AP70&gt;12,"HIGH RISK")</f>
        <v>MODERATE RISK</v>
      </c>
    </row>
    <row r="71" spans="1:43" s="176" customFormat="1" ht="56.25">
      <c r="A71" s="170"/>
      <c r="B71" s="171" t="s">
        <v>289</v>
      </c>
      <c r="C71" s="171">
        <v>4</v>
      </c>
      <c r="D71" s="171"/>
      <c r="E71" s="175" t="s">
        <v>292</v>
      </c>
      <c r="F71" s="182" t="s">
        <v>43</v>
      </c>
      <c r="G71" s="182" t="s">
        <v>286</v>
      </c>
      <c r="H71" s="172">
        <v>5200000</v>
      </c>
      <c r="I71" s="190">
        <v>4.3271899999999999</v>
      </c>
      <c r="J71" s="173">
        <v>0.84077199999999996</v>
      </c>
      <c r="K71" s="172">
        <f t="shared" ref="K71:K90" si="36">H71*J71</f>
        <v>4372014.3999999994</v>
      </c>
      <c r="L71" s="191">
        <f t="shared" ref="L71:L90" si="37">J71/I71</f>
        <v>0.19429976497449847</v>
      </c>
      <c r="M71" s="175">
        <f t="shared" ref="M71:M90" si="38">_xlfn.IFS(L71&lt;=5%,1,AND(L71&gt;5%,L71&lt;=15%),2,AND(L71&gt;15%,L71&lt;=30%),3,AND(L71&gt;30%,L71&lt;=50%),4,L71&gt;50%,5)</f>
        <v>3</v>
      </c>
      <c r="N71" s="175" t="str">
        <f t="shared" ref="N71:N129" si="39">ROUND(L71*100,2)&amp; "% of the road is exposed with a value of "&amp; ROUND(K71*1,2)</f>
        <v>19.43% of the road is exposed with a value of 4372014.4</v>
      </c>
      <c r="O71" s="192">
        <v>0.84077199999999996</v>
      </c>
      <c r="P71" s="193">
        <v>1</v>
      </c>
      <c r="Q71" s="171">
        <f t="shared" ref="Q71:Q129" si="40">_xlfn.IFS(P71&lt;=5%,1,AND(P71&gt;5%,P71&lt;=15%),2,AND(P71&gt;15%,P71&lt;=30%),3,AND(P71&gt;30%,P71&lt;=50%),4,P71&gt;50%,5)</f>
        <v>5</v>
      </c>
      <c r="R71" s="192">
        <v>0</v>
      </c>
      <c r="S71" s="193">
        <v>0</v>
      </c>
      <c r="T71" s="171">
        <f t="shared" ref="T71:T129" si="41">_xlfn.IFS(S71&lt;=5%,1,AND(S71&gt;5%,S71&lt;=15%),2,AND(S71&gt;15%,S71&lt;=30%),3,AND(S71&gt;30%,S71&lt;=50%),4,S71&gt;50%,5)</f>
        <v>1</v>
      </c>
      <c r="U71" s="194">
        <f t="shared" ref="U71:U129" si="42">AVERAGE(Q71,T71)</f>
        <v>3</v>
      </c>
      <c r="V71" s="171" t="str">
        <f t="shared" ref="V71:V129" si="43">ROUND(P71*100,2)&amp;"% of the exposed length is cement/asphalt road while " &amp;ROUND(S71*100,2)&amp;"% is rough road"</f>
        <v>100% of the exposed length is cement/asphalt road while 0% is rough road</v>
      </c>
      <c r="W71" s="194">
        <f t="shared" ref="W71:W129" si="44">AVERAGE(M71,U71)</f>
        <v>3</v>
      </c>
      <c r="X71" s="171" t="str">
        <f t="shared" ref="X71:X129" si="45">_xlfn.IFS(AND(W71&gt;4,W71&lt;=5),"VERY HIGH",AND(W71&gt;3,W71&lt;=4),"HIGH",AND(W71&gt;2,W71&lt;=3),"MODERATE",AND(W71&gt;1,W71&lt;=2),"LOW",W71&lt;=1,"VERY LOW")</f>
        <v>MODERATE</v>
      </c>
      <c r="Y71" s="195" t="s">
        <v>88</v>
      </c>
      <c r="Z71" s="171">
        <v>3</v>
      </c>
      <c r="AA71" s="195" t="s">
        <v>89</v>
      </c>
      <c r="AB71" s="171">
        <v>2</v>
      </c>
      <c r="AC71" s="195" t="s">
        <v>90</v>
      </c>
      <c r="AD71" s="171">
        <v>4</v>
      </c>
      <c r="AE71" s="195" t="s">
        <v>91</v>
      </c>
      <c r="AF71" s="171">
        <v>3</v>
      </c>
      <c r="AG71" s="195" t="s">
        <v>87</v>
      </c>
      <c r="AH71" s="171">
        <v>4</v>
      </c>
      <c r="AI71" s="196" t="s">
        <v>298</v>
      </c>
      <c r="AJ71" s="171">
        <v>4</v>
      </c>
      <c r="AK71" s="194">
        <f t="shared" si="33"/>
        <v>3.3333333333333335</v>
      </c>
      <c r="AL71" s="171"/>
      <c r="AM71" s="194">
        <f t="shared" si="34"/>
        <v>0.89999999999999991</v>
      </c>
      <c r="AN71" s="171" t="str">
        <f t="shared" si="32"/>
        <v>LOW</v>
      </c>
      <c r="AO71" s="171">
        <v>1</v>
      </c>
      <c r="AP71" s="171">
        <f>AO71*C71</f>
        <v>4</v>
      </c>
      <c r="AQ71" s="171" t="str">
        <f t="shared" si="35"/>
        <v>LOW RISK</v>
      </c>
    </row>
    <row r="72" spans="1:43" s="176" customFormat="1" ht="56.25">
      <c r="A72" s="170"/>
      <c r="B72" s="171" t="s">
        <v>289</v>
      </c>
      <c r="C72" s="171">
        <v>4</v>
      </c>
      <c r="D72" s="171"/>
      <c r="E72" s="175" t="s">
        <v>292</v>
      </c>
      <c r="F72" s="182" t="s">
        <v>43</v>
      </c>
      <c r="G72" s="182" t="s">
        <v>1</v>
      </c>
      <c r="H72" s="172">
        <v>2600000</v>
      </c>
      <c r="I72" s="190">
        <v>54.372599999999998</v>
      </c>
      <c r="J72" s="173">
        <v>0.84734500000000001</v>
      </c>
      <c r="K72" s="172">
        <f t="shared" si="36"/>
        <v>2203097</v>
      </c>
      <c r="L72" s="191">
        <f t="shared" si="37"/>
        <v>1.5584044169305864E-2</v>
      </c>
      <c r="M72" s="175">
        <f t="shared" si="38"/>
        <v>1</v>
      </c>
      <c r="N72" s="175" t="str">
        <f t="shared" si="39"/>
        <v>1.56% of the road is exposed with a value of 2203097</v>
      </c>
      <c r="O72" s="192">
        <v>0.4707001475</v>
      </c>
      <c r="P72" s="193">
        <v>0.55549999999999999</v>
      </c>
      <c r="Q72" s="171">
        <f t="shared" si="40"/>
        <v>5</v>
      </c>
      <c r="R72" s="192">
        <v>0.37664485250000002</v>
      </c>
      <c r="S72" s="193">
        <v>0.44450000000000001</v>
      </c>
      <c r="T72" s="171">
        <f t="shared" si="41"/>
        <v>4</v>
      </c>
      <c r="U72" s="194">
        <f t="shared" si="42"/>
        <v>4.5</v>
      </c>
      <c r="V72" s="171" t="str">
        <f t="shared" si="43"/>
        <v>55.55% of the exposed length is cement/asphalt road while 44.45% is rough road</v>
      </c>
      <c r="W72" s="194">
        <f t="shared" si="44"/>
        <v>2.75</v>
      </c>
      <c r="X72" s="171" t="str">
        <f t="shared" si="45"/>
        <v>MODERATE</v>
      </c>
      <c r="Y72" s="195" t="s">
        <v>88</v>
      </c>
      <c r="Z72" s="171">
        <v>3</v>
      </c>
      <c r="AA72" s="195" t="s">
        <v>89</v>
      </c>
      <c r="AB72" s="171">
        <v>2</v>
      </c>
      <c r="AC72" s="195" t="s">
        <v>90</v>
      </c>
      <c r="AD72" s="171">
        <v>4</v>
      </c>
      <c r="AE72" s="195" t="s">
        <v>91</v>
      </c>
      <c r="AF72" s="171">
        <v>3</v>
      </c>
      <c r="AG72" s="195" t="s">
        <v>87</v>
      </c>
      <c r="AH72" s="171">
        <v>4</v>
      </c>
      <c r="AI72" s="196" t="s">
        <v>298</v>
      </c>
      <c r="AJ72" s="171">
        <v>4</v>
      </c>
      <c r="AK72" s="194">
        <f t="shared" si="33"/>
        <v>3.3333333333333335</v>
      </c>
      <c r="AL72" s="171"/>
      <c r="AM72" s="194">
        <f t="shared" si="34"/>
        <v>0.82499999999999996</v>
      </c>
      <c r="AN72" s="171" t="str">
        <f t="shared" si="32"/>
        <v>LOW</v>
      </c>
      <c r="AO72" s="171">
        <v>3</v>
      </c>
      <c r="AP72" s="171">
        <f>AO72*C72</f>
        <v>12</v>
      </c>
      <c r="AQ72" s="171" t="str">
        <f t="shared" si="35"/>
        <v>MODERATE RISK</v>
      </c>
    </row>
    <row r="73" spans="1:43" s="176" customFormat="1" ht="56.25">
      <c r="A73" s="170"/>
      <c r="B73" s="171" t="s">
        <v>289</v>
      </c>
      <c r="C73" s="171">
        <v>4</v>
      </c>
      <c r="D73" s="171"/>
      <c r="E73" s="175" t="s">
        <v>292</v>
      </c>
      <c r="F73" s="182" t="s">
        <v>43</v>
      </c>
      <c r="G73" s="182" t="s">
        <v>1</v>
      </c>
      <c r="H73" s="172">
        <v>2600000</v>
      </c>
      <c r="I73" s="190">
        <v>54.372599999999998</v>
      </c>
      <c r="J73" s="173">
        <v>2.1560800000000001E-2</v>
      </c>
      <c r="K73" s="172">
        <f t="shared" si="36"/>
        <v>56058.080000000002</v>
      </c>
      <c r="L73" s="191">
        <f t="shared" si="37"/>
        <v>3.9653796213534029E-4</v>
      </c>
      <c r="M73" s="175">
        <f t="shared" si="38"/>
        <v>1</v>
      </c>
      <c r="N73" s="175" t="str">
        <f t="shared" si="39"/>
        <v>0.04% of the road is exposed with a value of 56058.08</v>
      </c>
      <c r="O73" s="192">
        <v>1.1977024400000001E-2</v>
      </c>
      <c r="P73" s="193">
        <v>0.55549999999999999</v>
      </c>
      <c r="Q73" s="171">
        <f t="shared" si="40"/>
        <v>5</v>
      </c>
      <c r="R73" s="192">
        <v>9.5837756000000003E-3</v>
      </c>
      <c r="S73" s="193">
        <v>0.44450000000000001</v>
      </c>
      <c r="T73" s="171">
        <f t="shared" si="41"/>
        <v>4</v>
      </c>
      <c r="U73" s="194">
        <f t="shared" si="42"/>
        <v>4.5</v>
      </c>
      <c r="V73" s="171" t="str">
        <f t="shared" si="43"/>
        <v>55.55% of the exposed length is cement/asphalt road while 44.45% is rough road</v>
      </c>
      <c r="W73" s="194">
        <f t="shared" si="44"/>
        <v>2.75</v>
      </c>
      <c r="X73" s="171" t="str">
        <f t="shared" si="45"/>
        <v>MODERATE</v>
      </c>
      <c r="Y73" s="195" t="s">
        <v>88</v>
      </c>
      <c r="Z73" s="171">
        <v>3</v>
      </c>
      <c r="AA73" s="195" t="s">
        <v>89</v>
      </c>
      <c r="AB73" s="171">
        <v>2</v>
      </c>
      <c r="AC73" s="195" t="s">
        <v>90</v>
      </c>
      <c r="AD73" s="171">
        <v>4</v>
      </c>
      <c r="AE73" s="195" t="s">
        <v>91</v>
      </c>
      <c r="AF73" s="171">
        <v>3</v>
      </c>
      <c r="AG73" s="195" t="s">
        <v>87</v>
      </c>
      <c r="AH73" s="171">
        <v>4</v>
      </c>
      <c r="AI73" s="196" t="s">
        <v>298</v>
      </c>
      <c r="AJ73" s="171">
        <v>4</v>
      </c>
      <c r="AK73" s="194">
        <f t="shared" si="33"/>
        <v>3.3333333333333335</v>
      </c>
      <c r="AL73" s="171"/>
      <c r="AM73" s="194">
        <f t="shared" si="34"/>
        <v>0.82499999999999996</v>
      </c>
      <c r="AN73" s="171" t="str">
        <f t="shared" si="32"/>
        <v>LOW</v>
      </c>
      <c r="AO73" s="171">
        <v>3</v>
      </c>
      <c r="AP73" s="171">
        <f>AO73*C73</f>
        <v>12</v>
      </c>
      <c r="AQ73" s="171" t="str">
        <f t="shared" si="35"/>
        <v>MODERATE RISK</v>
      </c>
    </row>
    <row r="74" spans="1:43" s="176" customFormat="1" ht="56.25">
      <c r="A74" s="170"/>
      <c r="B74" s="171" t="s">
        <v>289</v>
      </c>
      <c r="C74" s="171">
        <v>4</v>
      </c>
      <c r="D74" s="171"/>
      <c r="E74" s="175" t="s">
        <v>292</v>
      </c>
      <c r="F74" s="182" t="s">
        <v>252</v>
      </c>
      <c r="G74" s="182" t="s">
        <v>1</v>
      </c>
      <c r="H74" s="172">
        <v>2600000</v>
      </c>
      <c r="I74" s="190">
        <v>15.263</v>
      </c>
      <c r="J74" s="173">
        <v>7.4257799999999999E-2</v>
      </c>
      <c r="K74" s="172">
        <f t="shared" si="36"/>
        <v>193070.28</v>
      </c>
      <c r="L74" s="191">
        <f t="shared" si="37"/>
        <v>4.8652165367227933E-3</v>
      </c>
      <c r="M74" s="175">
        <f t="shared" si="38"/>
        <v>1</v>
      </c>
      <c r="N74" s="175" t="str">
        <f t="shared" si="39"/>
        <v>0.49% of the road is exposed with a value of 193070.28</v>
      </c>
      <c r="O74" s="192">
        <v>3.5718001799999997E-3</v>
      </c>
      <c r="P74" s="193">
        <v>4.8099999999999997E-2</v>
      </c>
      <c r="Q74" s="171">
        <f t="shared" si="40"/>
        <v>1</v>
      </c>
      <c r="R74" s="192">
        <v>7.0685999819999998E-2</v>
      </c>
      <c r="S74" s="193">
        <v>0.95189999999999997</v>
      </c>
      <c r="T74" s="171">
        <f t="shared" si="41"/>
        <v>5</v>
      </c>
      <c r="U74" s="194">
        <f t="shared" si="42"/>
        <v>3</v>
      </c>
      <c r="V74" s="171" t="str">
        <f t="shared" si="43"/>
        <v>4.81% of the exposed length is cement/asphalt road while 95.19% is rough road</v>
      </c>
      <c r="W74" s="194">
        <f t="shared" si="44"/>
        <v>2</v>
      </c>
      <c r="X74" s="171" t="str">
        <f t="shared" si="45"/>
        <v>LOW</v>
      </c>
      <c r="Y74" s="195" t="s">
        <v>88</v>
      </c>
      <c r="Z74" s="171">
        <v>3</v>
      </c>
      <c r="AA74" s="195" t="s">
        <v>89</v>
      </c>
      <c r="AB74" s="171">
        <v>2</v>
      </c>
      <c r="AC74" s="195" t="s">
        <v>90</v>
      </c>
      <c r="AD74" s="171">
        <v>4</v>
      </c>
      <c r="AE74" s="195" t="s">
        <v>91</v>
      </c>
      <c r="AF74" s="171">
        <v>3</v>
      </c>
      <c r="AG74" s="195" t="s">
        <v>87</v>
      </c>
      <c r="AH74" s="171">
        <v>4</v>
      </c>
      <c r="AI74" s="196" t="s">
        <v>298</v>
      </c>
      <c r="AJ74" s="171">
        <v>4</v>
      </c>
      <c r="AK74" s="194">
        <f t="shared" si="33"/>
        <v>3.3333333333333335</v>
      </c>
      <c r="AL74" s="171"/>
      <c r="AM74" s="194">
        <f t="shared" si="34"/>
        <v>0.6</v>
      </c>
      <c r="AN74" s="171" t="str">
        <f t="shared" si="32"/>
        <v>LOW</v>
      </c>
      <c r="AO74" s="171">
        <v>3</v>
      </c>
      <c r="AP74" s="171">
        <f>AO74*C74</f>
        <v>12</v>
      </c>
      <c r="AQ74" s="171" t="str">
        <f t="shared" si="35"/>
        <v>MODERATE RISK</v>
      </c>
    </row>
    <row r="75" spans="1:43" s="176" customFormat="1" ht="56.25">
      <c r="A75" s="170"/>
      <c r="B75" s="171" t="s">
        <v>289</v>
      </c>
      <c r="C75" s="171">
        <v>4</v>
      </c>
      <c r="D75" s="171"/>
      <c r="E75" s="175" t="s">
        <v>293</v>
      </c>
      <c r="F75" s="182" t="s">
        <v>253</v>
      </c>
      <c r="G75" s="182" t="s">
        <v>286</v>
      </c>
      <c r="H75" s="172">
        <v>5200000</v>
      </c>
      <c r="I75" s="190">
        <v>2.4571800000000001</v>
      </c>
      <c r="J75" s="173">
        <v>0.22675400000000001</v>
      </c>
      <c r="K75" s="172">
        <f t="shared" si="36"/>
        <v>1179120.8</v>
      </c>
      <c r="L75" s="191">
        <f t="shared" si="37"/>
        <v>9.2282209687527983E-2</v>
      </c>
      <c r="M75" s="175">
        <f t="shared" si="38"/>
        <v>2</v>
      </c>
      <c r="N75" s="175" t="str">
        <f t="shared" si="39"/>
        <v>9.23% of the road is exposed with a value of 1179120.8</v>
      </c>
      <c r="O75" s="192">
        <v>0.22675400000000001</v>
      </c>
      <c r="P75" s="193">
        <v>1</v>
      </c>
      <c r="Q75" s="171">
        <f t="shared" si="40"/>
        <v>5</v>
      </c>
      <c r="R75" s="192">
        <v>0</v>
      </c>
      <c r="S75" s="193">
        <v>0</v>
      </c>
      <c r="T75" s="171">
        <f t="shared" si="41"/>
        <v>1</v>
      </c>
      <c r="U75" s="194">
        <f t="shared" si="42"/>
        <v>3</v>
      </c>
      <c r="V75" s="171" t="str">
        <f t="shared" si="43"/>
        <v>100% of the exposed length is cement/asphalt road while 0% is rough road</v>
      </c>
      <c r="W75" s="194">
        <f t="shared" si="44"/>
        <v>2.5</v>
      </c>
      <c r="X75" s="171" t="str">
        <f t="shared" si="45"/>
        <v>MODERATE</v>
      </c>
      <c r="Y75" s="195" t="s">
        <v>88</v>
      </c>
      <c r="Z75" s="171">
        <v>3</v>
      </c>
      <c r="AA75" s="195" t="s">
        <v>89</v>
      </c>
      <c r="AB75" s="171">
        <v>2</v>
      </c>
      <c r="AC75" s="195" t="s">
        <v>90</v>
      </c>
      <c r="AD75" s="171">
        <v>4</v>
      </c>
      <c r="AE75" s="195" t="s">
        <v>91</v>
      </c>
      <c r="AF75" s="171">
        <v>3</v>
      </c>
      <c r="AG75" s="195" t="s">
        <v>87</v>
      </c>
      <c r="AH75" s="171">
        <v>4</v>
      </c>
      <c r="AI75" s="196" t="s">
        <v>298</v>
      </c>
      <c r="AJ75" s="171">
        <v>4</v>
      </c>
      <c r="AK75" s="194">
        <f t="shared" si="33"/>
        <v>3.3333333333333335</v>
      </c>
      <c r="AL75" s="171"/>
      <c r="AM75" s="194">
        <f t="shared" si="34"/>
        <v>0.75</v>
      </c>
      <c r="AN75" s="171" t="str">
        <f t="shared" si="32"/>
        <v>LOW</v>
      </c>
      <c r="AO75" s="171">
        <v>1</v>
      </c>
      <c r="AP75" s="171">
        <f>AO75*C75</f>
        <v>4</v>
      </c>
      <c r="AQ75" s="171" t="str">
        <f t="shared" si="35"/>
        <v>LOW RISK</v>
      </c>
    </row>
    <row r="76" spans="1:43" s="176" customFormat="1" ht="56.25">
      <c r="A76" s="170"/>
      <c r="B76" s="171" t="s">
        <v>289</v>
      </c>
      <c r="C76" s="171">
        <v>4</v>
      </c>
      <c r="D76" s="171"/>
      <c r="E76" s="175" t="s">
        <v>293</v>
      </c>
      <c r="F76" s="182" t="s">
        <v>253</v>
      </c>
      <c r="G76" s="182" t="s">
        <v>286</v>
      </c>
      <c r="H76" s="172">
        <v>5200000</v>
      </c>
      <c r="I76" s="190">
        <v>2.4571800000000001</v>
      </c>
      <c r="J76" s="173">
        <v>2.1585299999999998</v>
      </c>
      <c r="K76" s="172">
        <f t="shared" si="36"/>
        <v>11224356</v>
      </c>
      <c r="L76" s="191">
        <f t="shared" si="37"/>
        <v>0.87845823260811162</v>
      </c>
      <c r="M76" s="175">
        <f t="shared" si="38"/>
        <v>5</v>
      </c>
      <c r="N76" s="175" t="str">
        <f t="shared" si="39"/>
        <v>87.85% of the road is exposed with a value of 11224356</v>
      </c>
      <c r="O76" s="192">
        <v>2.1585299999999998</v>
      </c>
      <c r="P76" s="193">
        <v>1</v>
      </c>
      <c r="Q76" s="171">
        <f t="shared" si="40"/>
        <v>5</v>
      </c>
      <c r="R76" s="192">
        <v>0</v>
      </c>
      <c r="S76" s="193">
        <v>0</v>
      </c>
      <c r="T76" s="171">
        <f t="shared" si="41"/>
        <v>1</v>
      </c>
      <c r="U76" s="194">
        <f t="shared" si="42"/>
        <v>3</v>
      </c>
      <c r="V76" s="171" t="str">
        <f t="shared" si="43"/>
        <v>100% of the exposed length is cement/asphalt road while 0% is rough road</v>
      </c>
      <c r="W76" s="194">
        <f t="shared" si="44"/>
        <v>4</v>
      </c>
      <c r="X76" s="171" t="str">
        <f t="shared" si="45"/>
        <v>HIGH</v>
      </c>
      <c r="Y76" s="195" t="s">
        <v>88</v>
      </c>
      <c r="Z76" s="171">
        <v>3</v>
      </c>
      <c r="AA76" s="195" t="s">
        <v>89</v>
      </c>
      <c r="AB76" s="171">
        <v>2</v>
      </c>
      <c r="AC76" s="195" t="s">
        <v>90</v>
      </c>
      <c r="AD76" s="171">
        <v>4</v>
      </c>
      <c r="AE76" s="195" t="s">
        <v>91</v>
      </c>
      <c r="AF76" s="171">
        <v>3</v>
      </c>
      <c r="AG76" s="195" t="s">
        <v>87</v>
      </c>
      <c r="AH76" s="171">
        <v>4</v>
      </c>
      <c r="AI76" s="196" t="s">
        <v>298</v>
      </c>
      <c r="AJ76" s="171">
        <v>4</v>
      </c>
      <c r="AK76" s="194">
        <f t="shared" si="33"/>
        <v>3.3333333333333335</v>
      </c>
      <c r="AL76" s="171"/>
      <c r="AM76" s="194">
        <f t="shared" si="34"/>
        <v>1.2</v>
      </c>
      <c r="AN76" s="171" t="str">
        <f t="shared" si="32"/>
        <v>MEDIUM LOW</v>
      </c>
      <c r="AO76" s="171">
        <v>1</v>
      </c>
      <c r="AP76" s="171">
        <f>AO76*C76</f>
        <v>4</v>
      </c>
      <c r="AQ76" s="171" t="str">
        <f t="shared" si="35"/>
        <v>LOW RISK</v>
      </c>
    </row>
    <row r="77" spans="1:43" s="176" customFormat="1" ht="56.25">
      <c r="A77" s="170"/>
      <c r="B77" s="171" t="s">
        <v>289</v>
      </c>
      <c r="C77" s="171">
        <v>4</v>
      </c>
      <c r="D77" s="171"/>
      <c r="E77" s="175" t="s">
        <v>293</v>
      </c>
      <c r="F77" s="182" t="s">
        <v>253</v>
      </c>
      <c r="G77" s="182" t="s">
        <v>1</v>
      </c>
      <c r="H77" s="172">
        <v>2600000</v>
      </c>
      <c r="I77" s="190">
        <v>4.5675499999999998</v>
      </c>
      <c r="J77" s="173">
        <v>3.1233200000000001</v>
      </c>
      <c r="K77" s="172">
        <f t="shared" si="36"/>
        <v>8120632</v>
      </c>
      <c r="L77" s="191">
        <f t="shared" si="37"/>
        <v>0.68380641700692935</v>
      </c>
      <c r="M77" s="175">
        <f t="shared" si="38"/>
        <v>5</v>
      </c>
      <c r="N77" s="175" t="str">
        <f t="shared" si="39"/>
        <v>68.38% of the road is exposed with a value of 8120632</v>
      </c>
      <c r="O77" s="192">
        <v>0</v>
      </c>
      <c r="P77" s="193">
        <v>0</v>
      </c>
      <c r="Q77" s="171">
        <f t="shared" si="40"/>
        <v>1</v>
      </c>
      <c r="R77" s="192">
        <v>3.1233200000000001</v>
      </c>
      <c r="S77" s="193">
        <v>1</v>
      </c>
      <c r="T77" s="171">
        <f t="shared" si="41"/>
        <v>5</v>
      </c>
      <c r="U77" s="194">
        <f t="shared" si="42"/>
        <v>3</v>
      </c>
      <c r="V77" s="171" t="str">
        <f t="shared" si="43"/>
        <v>0% of the exposed length is cement/asphalt road while 100% is rough road</v>
      </c>
      <c r="W77" s="194">
        <f t="shared" si="44"/>
        <v>4</v>
      </c>
      <c r="X77" s="171" t="str">
        <f t="shared" si="45"/>
        <v>HIGH</v>
      </c>
      <c r="Y77" s="195" t="s">
        <v>88</v>
      </c>
      <c r="Z77" s="171">
        <v>3</v>
      </c>
      <c r="AA77" s="195" t="s">
        <v>89</v>
      </c>
      <c r="AB77" s="171">
        <v>2</v>
      </c>
      <c r="AC77" s="195" t="s">
        <v>90</v>
      </c>
      <c r="AD77" s="171">
        <v>4</v>
      </c>
      <c r="AE77" s="195" t="s">
        <v>91</v>
      </c>
      <c r="AF77" s="171">
        <v>3</v>
      </c>
      <c r="AG77" s="195" t="s">
        <v>87</v>
      </c>
      <c r="AH77" s="171">
        <v>4</v>
      </c>
      <c r="AI77" s="196" t="s">
        <v>298</v>
      </c>
      <c r="AJ77" s="171">
        <v>4</v>
      </c>
      <c r="AK77" s="194">
        <f t="shared" si="33"/>
        <v>3.3333333333333335</v>
      </c>
      <c r="AL77" s="171"/>
      <c r="AM77" s="194">
        <f t="shared" si="34"/>
        <v>1.2</v>
      </c>
      <c r="AN77" s="171" t="str">
        <f t="shared" si="32"/>
        <v>MEDIUM LOW</v>
      </c>
      <c r="AO77" s="171">
        <v>2</v>
      </c>
      <c r="AP77" s="171">
        <f>AO77*C77</f>
        <v>8</v>
      </c>
      <c r="AQ77" s="171" t="str">
        <f t="shared" si="35"/>
        <v>MODERATE RISK</v>
      </c>
    </row>
    <row r="78" spans="1:43" s="176" customFormat="1" ht="56.25">
      <c r="A78" s="170"/>
      <c r="B78" s="171" t="s">
        <v>289</v>
      </c>
      <c r="C78" s="171">
        <v>4</v>
      </c>
      <c r="D78" s="171"/>
      <c r="E78" s="175" t="s">
        <v>293</v>
      </c>
      <c r="F78" s="182" t="s">
        <v>253</v>
      </c>
      <c r="G78" s="182" t="s">
        <v>1</v>
      </c>
      <c r="H78" s="172">
        <v>2600000</v>
      </c>
      <c r="I78" s="190">
        <v>4.5675499999999998</v>
      </c>
      <c r="J78" s="173">
        <v>0.55817499999999998</v>
      </c>
      <c r="K78" s="172">
        <f t="shared" si="36"/>
        <v>1451255</v>
      </c>
      <c r="L78" s="191">
        <f t="shared" si="37"/>
        <v>0.12220446410000985</v>
      </c>
      <c r="M78" s="175">
        <f t="shared" si="38"/>
        <v>2</v>
      </c>
      <c r="N78" s="175" t="str">
        <f t="shared" si="39"/>
        <v>12.22% of the road is exposed with a value of 1451255</v>
      </c>
      <c r="O78" s="192">
        <v>0</v>
      </c>
      <c r="P78" s="193">
        <v>0</v>
      </c>
      <c r="Q78" s="171">
        <f t="shared" si="40"/>
        <v>1</v>
      </c>
      <c r="R78" s="192">
        <v>0.55817499999999998</v>
      </c>
      <c r="S78" s="193">
        <v>1</v>
      </c>
      <c r="T78" s="171">
        <f t="shared" si="41"/>
        <v>5</v>
      </c>
      <c r="U78" s="194">
        <f t="shared" si="42"/>
        <v>3</v>
      </c>
      <c r="V78" s="171" t="str">
        <f t="shared" si="43"/>
        <v>0% of the exposed length is cement/asphalt road while 100% is rough road</v>
      </c>
      <c r="W78" s="194">
        <f t="shared" si="44"/>
        <v>2.5</v>
      </c>
      <c r="X78" s="171" t="str">
        <f t="shared" si="45"/>
        <v>MODERATE</v>
      </c>
      <c r="Y78" s="195" t="s">
        <v>88</v>
      </c>
      <c r="Z78" s="171">
        <v>3</v>
      </c>
      <c r="AA78" s="195" t="s">
        <v>89</v>
      </c>
      <c r="AB78" s="171">
        <v>2</v>
      </c>
      <c r="AC78" s="195" t="s">
        <v>90</v>
      </c>
      <c r="AD78" s="171">
        <v>4</v>
      </c>
      <c r="AE78" s="195" t="s">
        <v>91</v>
      </c>
      <c r="AF78" s="171">
        <v>3</v>
      </c>
      <c r="AG78" s="195" t="s">
        <v>87</v>
      </c>
      <c r="AH78" s="171">
        <v>4</v>
      </c>
      <c r="AI78" s="196" t="s">
        <v>298</v>
      </c>
      <c r="AJ78" s="171">
        <v>4</v>
      </c>
      <c r="AK78" s="194">
        <f t="shared" si="33"/>
        <v>3.3333333333333335</v>
      </c>
      <c r="AL78" s="171"/>
      <c r="AM78" s="194">
        <f t="shared" si="34"/>
        <v>0.75</v>
      </c>
      <c r="AN78" s="171" t="str">
        <f t="shared" si="32"/>
        <v>LOW</v>
      </c>
      <c r="AO78" s="171">
        <v>2</v>
      </c>
      <c r="AP78" s="171">
        <f>AO78*C78</f>
        <v>8</v>
      </c>
      <c r="AQ78" s="171" t="str">
        <f t="shared" si="35"/>
        <v>MODERATE RISK</v>
      </c>
    </row>
    <row r="79" spans="1:43" s="176" customFormat="1" ht="56.25">
      <c r="A79" s="170"/>
      <c r="B79" s="171" t="s">
        <v>289</v>
      </c>
      <c r="C79" s="171">
        <v>4</v>
      </c>
      <c r="D79" s="171"/>
      <c r="E79" s="175" t="s">
        <v>293</v>
      </c>
      <c r="F79" s="182" t="s">
        <v>254</v>
      </c>
      <c r="G79" s="182" t="s">
        <v>1</v>
      </c>
      <c r="H79" s="172">
        <v>2600000</v>
      </c>
      <c r="I79" s="190">
        <v>17.447299999999998</v>
      </c>
      <c r="J79" s="173">
        <v>13.4664</v>
      </c>
      <c r="K79" s="172">
        <f t="shared" si="36"/>
        <v>35012640</v>
      </c>
      <c r="L79" s="191">
        <f t="shared" si="37"/>
        <v>0.77183289104904496</v>
      </c>
      <c r="M79" s="175">
        <f t="shared" si="38"/>
        <v>5</v>
      </c>
      <c r="N79" s="175" t="str">
        <f t="shared" si="39"/>
        <v>77.18% of the road is exposed with a value of 35012640</v>
      </c>
      <c r="O79" s="192">
        <v>3.2386691999999999</v>
      </c>
      <c r="P79" s="193">
        <v>0.24049999999999999</v>
      </c>
      <c r="Q79" s="171">
        <f t="shared" si="40"/>
        <v>3</v>
      </c>
      <c r="R79" s="192">
        <v>10.2277308</v>
      </c>
      <c r="S79" s="193">
        <v>0.75949999999999995</v>
      </c>
      <c r="T79" s="171">
        <f t="shared" si="41"/>
        <v>5</v>
      </c>
      <c r="U79" s="194">
        <f t="shared" si="42"/>
        <v>4</v>
      </c>
      <c r="V79" s="171" t="str">
        <f t="shared" si="43"/>
        <v>24.05% of the exposed length is cement/asphalt road while 75.95% is rough road</v>
      </c>
      <c r="W79" s="194">
        <f t="shared" si="44"/>
        <v>4.5</v>
      </c>
      <c r="X79" s="171" t="str">
        <f t="shared" si="45"/>
        <v>VERY HIGH</v>
      </c>
      <c r="Y79" s="195" t="s">
        <v>88</v>
      </c>
      <c r="Z79" s="171">
        <v>3</v>
      </c>
      <c r="AA79" s="195" t="s">
        <v>89</v>
      </c>
      <c r="AB79" s="171">
        <v>2</v>
      </c>
      <c r="AC79" s="195" t="s">
        <v>90</v>
      </c>
      <c r="AD79" s="171">
        <v>4</v>
      </c>
      <c r="AE79" s="195" t="s">
        <v>91</v>
      </c>
      <c r="AF79" s="171">
        <v>3</v>
      </c>
      <c r="AG79" s="195" t="s">
        <v>87</v>
      </c>
      <c r="AH79" s="171">
        <v>4</v>
      </c>
      <c r="AI79" s="196" t="s">
        <v>298</v>
      </c>
      <c r="AJ79" s="171">
        <v>4</v>
      </c>
      <c r="AK79" s="194">
        <f t="shared" si="33"/>
        <v>3.3333333333333335</v>
      </c>
      <c r="AL79" s="171"/>
      <c r="AM79" s="194">
        <f t="shared" si="34"/>
        <v>1.3499999999999999</v>
      </c>
      <c r="AN79" s="171" t="str">
        <f t="shared" si="32"/>
        <v>MEDIUM LOW</v>
      </c>
      <c r="AO79" s="171">
        <v>2</v>
      </c>
      <c r="AP79" s="171">
        <f>AO79*C79</f>
        <v>8</v>
      </c>
      <c r="AQ79" s="171" t="str">
        <f t="shared" si="35"/>
        <v>MODERATE RISK</v>
      </c>
    </row>
    <row r="80" spans="1:43" s="176" customFormat="1" ht="56.25">
      <c r="A80" s="170"/>
      <c r="B80" s="171" t="s">
        <v>289</v>
      </c>
      <c r="C80" s="171">
        <v>4</v>
      </c>
      <c r="D80" s="171"/>
      <c r="E80" s="175" t="s">
        <v>293</v>
      </c>
      <c r="F80" s="182" t="s">
        <v>254</v>
      </c>
      <c r="G80" s="182" t="s">
        <v>1</v>
      </c>
      <c r="H80" s="172">
        <v>2600000</v>
      </c>
      <c r="I80" s="190">
        <v>17.447299999999998</v>
      </c>
      <c r="J80" s="173">
        <v>0.65513399999999999</v>
      </c>
      <c r="K80" s="172">
        <f t="shared" si="36"/>
        <v>1703348.4</v>
      </c>
      <c r="L80" s="191">
        <f t="shared" si="37"/>
        <v>3.7549305623219641E-2</v>
      </c>
      <c r="M80" s="175">
        <f t="shared" si="38"/>
        <v>1</v>
      </c>
      <c r="N80" s="175" t="str">
        <f t="shared" si="39"/>
        <v>3.75% of the road is exposed with a value of 1703348.4</v>
      </c>
      <c r="O80" s="192">
        <v>0.15755972699999998</v>
      </c>
      <c r="P80" s="193">
        <v>0.24049999999999999</v>
      </c>
      <c r="Q80" s="171">
        <f t="shared" si="40"/>
        <v>3</v>
      </c>
      <c r="R80" s="192">
        <v>0.49757427300000001</v>
      </c>
      <c r="S80" s="193">
        <v>0.75950000000000006</v>
      </c>
      <c r="T80" s="171">
        <f t="shared" si="41"/>
        <v>5</v>
      </c>
      <c r="U80" s="194">
        <f t="shared" si="42"/>
        <v>4</v>
      </c>
      <c r="V80" s="171" t="str">
        <f t="shared" si="43"/>
        <v>24.05% of the exposed length is cement/asphalt road while 75.95% is rough road</v>
      </c>
      <c r="W80" s="194">
        <f t="shared" si="44"/>
        <v>2.5</v>
      </c>
      <c r="X80" s="171" t="str">
        <f t="shared" si="45"/>
        <v>MODERATE</v>
      </c>
      <c r="Y80" s="195" t="s">
        <v>88</v>
      </c>
      <c r="Z80" s="171">
        <v>3</v>
      </c>
      <c r="AA80" s="195" t="s">
        <v>89</v>
      </c>
      <c r="AB80" s="171">
        <v>2</v>
      </c>
      <c r="AC80" s="195" t="s">
        <v>90</v>
      </c>
      <c r="AD80" s="171">
        <v>4</v>
      </c>
      <c r="AE80" s="195" t="s">
        <v>91</v>
      </c>
      <c r="AF80" s="171">
        <v>3</v>
      </c>
      <c r="AG80" s="195" t="s">
        <v>87</v>
      </c>
      <c r="AH80" s="171">
        <v>4</v>
      </c>
      <c r="AI80" s="196" t="s">
        <v>298</v>
      </c>
      <c r="AJ80" s="171">
        <v>4</v>
      </c>
      <c r="AK80" s="194">
        <f t="shared" si="33"/>
        <v>3.3333333333333335</v>
      </c>
      <c r="AL80" s="171"/>
      <c r="AM80" s="194">
        <f t="shared" si="34"/>
        <v>0.75</v>
      </c>
      <c r="AN80" s="171" t="str">
        <f t="shared" si="32"/>
        <v>LOW</v>
      </c>
      <c r="AO80" s="171">
        <v>2</v>
      </c>
      <c r="AP80" s="171">
        <f>AO80*C80</f>
        <v>8</v>
      </c>
      <c r="AQ80" s="171" t="str">
        <f t="shared" si="35"/>
        <v>MODERATE RISK</v>
      </c>
    </row>
    <row r="81" spans="1:43" s="176" customFormat="1" ht="56.25">
      <c r="A81" s="170"/>
      <c r="B81" s="171" t="s">
        <v>289</v>
      </c>
      <c r="C81" s="171">
        <v>4</v>
      </c>
      <c r="D81" s="171"/>
      <c r="E81" s="175" t="s">
        <v>293</v>
      </c>
      <c r="F81" s="182" t="s">
        <v>257</v>
      </c>
      <c r="G81" s="182" t="s">
        <v>1</v>
      </c>
      <c r="H81" s="172">
        <v>2600000</v>
      </c>
      <c r="I81" s="190">
        <v>9.00014</v>
      </c>
      <c r="J81" s="173">
        <v>7.9123200000000002</v>
      </c>
      <c r="K81" s="172">
        <f t="shared" si="36"/>
        <v>20572032</v>
      </c>
      <c r="L81" s="191">
        <f t="shared" si="37"/>
        <v>0.87913299126458033</v>
      </c>
      <c r="M81" s="175">
        <f t="shared" si="38"/>
        <v>5</v>
      </c>
      <c r="N81" s="175" t="str">
        <f t="shared" si="39"/>
        <v>87.91% of the road is exposed with a value of 20572032</v>
      </c>
      <c r="O81" s="192">
        <v>0.18356582399999999</v>
      </c>
      <c r="P81" s="193">
        <v>2.3199999999999998E-2</v>
      </c>
      <c r="Q81" s="171">
        <f t="shared" si="40"/>
        <v>1</v>
      </c>
      <c r="R81" s="192">
        <v>7.7287541760000007</v>
      </c>
      <c r="S81" s="193">
        <v>0.97680000000000011</v>
      </c>
      <c r="T81" s="171">
        <f t="shared" si="41"/>
        <v>5</v>
      </c>
      <c r="U81" s="194">
        <f t="shared" si="42"/>
        <v>3</v>
      </c>
      <c r="V81" s="171" t="str">
        <f t="shared" si="43"/>
        <v>2.32% of the exposed length is cement/asphalt road while 97.68% is rough road</v>
      </c>
      <c r="W81" s="194">
        <f t="shared" si="44"/>
        <v>4</v>
      </c>
      <c r="X81" s="171" t="str">
        <f t="shared" si="45"/>
        <v>HIGH</v>
      </c>
      <c r="Y81" s="195" t="s">
        <v>88</v>
      </c>
      <c r="Z81" s="171">
        <v>3</v>
      </c>
      <c r="AA81" s="195" t="s">
        <v>89</v>
      </c>
      <c r="AB81" s="171">
        <v>2</v>
      </c>
      <c r="AC81" s="195" t="s">
        <v>90</v>
      </c>
      <c r="AD81" s="171">
        <v>4</v>
      </c>
      <c r="AE81" s="195" t="s">
        <v>91</v>
      </c>
      <c r="AF81" s="171">
        <v>3</v>
      </c>
      <c r="AG81" s="195" t="s">
        <v>87</v>
      </c>
      <c r="AH81" s="171">
        <v>4</v>
      </c>
      <c r="AI81" s="196" t="s">
        <v>298</v>
      </c>
      <c r="AJ81" s="171">
        <v>4</v>
      </c>
      <c r="AK81" s="194">
        <f t="shared" si="33"/>
        <v>3.3333333333333335</v>
      </c>
      <c r="AL81" s="171"/>
      <c r="AM81" s="194">
        <f t="shared" si="34"/>
        <v>1.2</v>
      </c>
      <c r="AN81" s="171" t="str">
        <f t="shared" si="32"/>
        <v>MEDIUM LOW</v>
      </c>
      <c r="AO81" s="171">
        <v>2</v>
      </c>
      <c r="AP81" s="171">
        <f>AO81*C81</f>
        <v>8</v>
      </c>
      <c r="AQ81" s="171" t="str">
        <f t="shared" si="35"/>
        <v>MODERATE RISK</v>
      </c>
    </row>
    <row r="82" spans="1:43" s="176" customFormat="1" ht="56.25">
      <c r="A82" s="170"/>
      <c r="B82" s="171" t="s">
        <v>289</v>
      </c>
      <c r="C82" s="171">
        <v>4</v>
      </c>
      <c r="D82" s="171"/>
      <c r="E82" s="175" t="s">
        <v>293</v>
      </c>
      <c r="F82" s="182" t="s">
        <v>257</v>
      </c>
      <c r="G82" s="182" t="s">
        <v>1</v>
      </c>
      <c r="H82" s="172">
        <v>2600000</v>
      </c>
      <c r="I82" s="190">
        <v>9.00014</v>
      </c>
      <c r="J82" s="173">
        <v>0.45399699999999998</v>
      </c>
      <c r="K82" s="172">
        <f t="shared" si="36"/>
        <v>1180392.2</v>
      </c>
      <c r="L82" s="191">
        <f t="shared" si="37"/>
        <v>5.044332643714431E-2</v>
      </c>
      <c r="M82" s="175">
        <f t="shared" si="38"/>
        <v>2</v>
      </c>
      <c r="N82" s="175" t="str">
        <f t="shared" si="39"/>
        <v>5.04% of the road is exposed with a value of 1180392.2</v>
      </c>
      <c r="O82" s="192">
        <v>1.0532730399999999E-2</v>
      </c>
      <c r="P82" s="193">
        <v>2.3199999999999998E-2</v>
      </c>
      <c r="Q82" s="171">
        <f t="shared" si="40"/>
        <v>1</v>
      </c>
      <c r="R82" s="192">
        <v>0.44346426959999996</v>
      </c>
      <c r="S82" s="193">
        <v>0.9768</v>
      </c>
      <c r="T82" s="171">
        <f t="shared" si="41"/>
        <v>5</v>
      </c>
      <c r="U82" s="194">
        <f t="shared" si="42"/>
        <v>3</v>
      </c>
      <c r="V82" s="171" t="str">
        <f t="shared" si="43"/>
        <v>2.32% of the exposed length is cement/asphalt road while 97.68% is rough road</v>
      </c>
      <c r="W82" s="194">
        <f t="shared" si="44"/>
        <v>2.5</v>
      </c>
      <c r="X82" s="171" t="str">
        <f t="shared" si="45"/>
        <v>MODERATE</v>
      </c>
      <c r="Y82" s="195" t="s">
        <v>88</v>
      </c>
      <c r="Z82" s="171">
        <v>3</v>
      </c>
      <c r="AA82" s="195" t="s">
        <v>89</v>
      </c>
      <c r="AB82" s="171">
        <v>2</v>
      </c>
      <c r="AC82" s="195" t="s">
        <v>90</v>
      </c>
      <c r="AD82" s="171">
        <v>4</v>
      </c>
      <c r="AE82" s="195" t="s">
        <v>91</v>
      </c>
      <c r="AF82" s="171">
        <v>3</v>
      </c>
      <c r="AG82" s="195" t="s">
        <v>87</v>
      </c>
      <c r="AH82" s="171">
        <v>4</v>
      </c>
      <c r="AI82" s="196" t="s">
        <v>298</v>
      </c>
      <c r="AJ82" s="171">
        <v>4</v>
      </c>
      <c r="AK82" s="194">
        <f t="shared" si="33"/>
        <v>3.3333333333333335</v>
      </c>
      <c r="AL82" s="171"/>
      <c r="AM82" s="194">
        <f t="shared" si="34"/>
        <v>0.75</v>
      </c>
      <c r="AN82" s="171" t="str">
        <f t="shared" si="32"/>
        <v>LOW</v>
      </c>
      <c r="AO82" s="171">
        <v>2</v>
      </c>
      <c r="AP82" s="171">
        <f>AO82*C82</f>
        <v>8</v>
      </c>
      <c r="AQ82" s="171" t="str">
        <f t="shared" si="35"/>
        <v>MODERATE RISK</v>
      </c>
    </row>
    <row r="83" spans="1:43" s="176" customFormat="1" ht="56.25">
      <c r="A83" s="170"/>
      <c r="B83" s="171" t="s">
        <v>289</v>
      </c>
      <c r="C83" s="171">
        <v>4</v>
      </c>
      <c r="D83" s="171"/>
      <c r="E83" s="175" t="s">
        <v>293</v>
      </c>
      <c r="F83" s="182" t="s">
        <v>258</v>
      </c>
      <c r="G83" s="182" t="s">
        <v>1</v>
      </c>
      <c r="H83" s="172">
        <v>2600000</v>
      </c>
      <c r="I83" s="190">
        <v>14.2631</v>
      </c>
      <c r="J83" s="173">
        <v>2.6870599999999998</v>
      </c>
      <c r="K83" s="172">
        <f t="shared" si="36"/>
        <v>6986355.9999999991</v>
      </c>
      <c r="L83" s="191">
        <f t="shared" si="37"/>
        <v>0.18839242520910601</v>
      </c>
      <c r="M83" s="175">
        <f t="shared" si="38"/>
        <v>3</v>
      </c>
      <c r="N83" s="175" t="str">
        <f t="shared" si="39"/>
        <v>18.84% of the road is exposed with a value of 6986356</v>
      </c>
      <c r="O83" s="192">
        <v>0.14187676799999999</v>
      </c>
      <c r="P83" s="193">
        <v>5.28E-2</v>
      </c>
      <c r="Q83" s="171">
        <f t="shared" si="40"/>
        <v>2</v>
      </c>
      <c r="R83" s="192">
        <v>2.5451832319999999</v>
      </c>
      <c r="S83" s="193">
        <v>0.94720000000000004</v>
      </c>
      <c r="T83" s="171">
        <f t="shared" si="41"/>
        <v>5</v>
      </c>
      <c r="U83" s="194">
        <f t="shared" si="42"/>
        <v>3.5</v>
      </c>
      <c r="V83" s="171" t="str">
        <f t="shared" si="43"/>
        <v>5.28% of the exposed length is cement/asphalt road while 94.72% is rough road</v>
      </c>
      <c r="W83" s="194">
        <f t="shared" si="44"/>
        <v>3.25</v>
      </c>
      <c r="X83" s="171" t="str">
        <f t="shared" si="45"/>
        <v>HIGH</v>
      </c>
      <c r="Y83" s="195" t="s">
        <v>88</v>
      </c>
      <c r="Z83" s="171">
        <v>3</v>
      </c>
      <c r="AA83" s="195" t="s">
        <v>89</v>
      </c>
      <c r="AB83" s="171">
        <v>2</v>
      </c>
      <c r="AC83" s="195" t="s">
        <v>90</v>
      </c>
      <c r="AD83" s="171">
        <v>4</v>
      </c>
      <c r="AE83" s="195" t="s">
        <v>91</v>
      </c>
      <c r="AF83" s="171">
        <v>3</v>
      </c>
      <c r="AG83" s="195" t="s">
        <v>87</v>
      </c>
      <c r="AH83" s="171">
        <v>4</v>
      </c>
      <c r="AI83" s="196" t="s">
        <v>298</v>
      </c>
      <c r="AJ83" s="171">
        <v>4</v>
      </c>
      <c r="AK83" s="194">
        <f t="shared" si="33"/>
        <v>3.3333333333333335</v>
      </c>
      <c r="AL83" s="171"/>
      <c r="AM83" s="194">
        <f t="shared" si="34"/>
        <v>0.97499999999999998</v>
      </c>
      <c r="AN83" s="171" t="str">
        <f t="shared" si="32"/>
        <v>LOW</v>
      </c>
      <c r="AO83" s="171">
        <v>2</v>
      </c>
      <c r="AP83" s="171">
        <f>AO83*C83</f>
        <v>8</v>
      </c>
      <c r="AQ83" s="171" t="str">
        <f t="shared" si="35"/>
        <v>MODERATE RISK</v>
      </c>
    </row>
    <row r="84" spans="1:43" s="176" customFormat="1" ht="56.25">
      <c r="A84" s="170"/>
      <c r="B84" s="171" t="s">
        <v>289</v>
      </c>
      <c r="C84" s="171">
        <v>4</v>
      </c>
      <c r="D84" s="171"/>
      <c r="E84" s="175" t="s">
        <v>293</v>
      </c>
      <c r="F84" s="182" t="s">
        <v>258</v>
      </c>
      <c r="G84" s="182" t="s">
        <v>1</v>
      </c>
      <c r="H84" s="172">
        <v>2600000</v>
      </c>
      <c r="I84" s="190">
        <v>14.2631</v>
      </c>
      <c r="J84" s="173">
        <v>0.15263199999999999</v>
      </c>
      <c r="K84" s="172">
        <f t="shared" si="36"/>
        <v>396843.19999999995</v>
      </c>
      <c r="L84" s="191">
        <f t="shared" si="37"/>
        <v>1.0701179967889168E-2</v>
      </c>
      <c r="M84" s="175">
        <f t="shared" si="38"/>
        <v>1</v>
      </c>
      <c r="N84" s="175" t="str">
        <f t="shared" si="39"/>
        <v>1.07% of the road is exposed with a value of 396843.2</v>
      </c>
      <c r="O84" s="192">
        <v>8.0589696000000002E-3</v>
      </c>
      <c r="P84" s="193">
        <v>5.28E-2</v>
      </c>
      <c r="Q84" s="171">
        <f t="shared" si="40"/>
        <v>2</v>
      </c>
      <c r="R84" s="192">
        <v>0.1445730304</v>
      </c>
      <c r="S84" s="193">
        <v>0.94720000000000004</v>
      </c>
      <c r="T84" s="171">
        <f t="shared" si="41"/>
        <v>5</v>
      </c>
      <c r="U84" s="194">
        <f t="shared" si="42"/>
        <v>3.5</v>
      </c>
      <c r="V84" s="171" t="str">
        <f t="shared" si="43"/>
        <v>5.28% of the exposed length is cement/asphalt road while 94.72% is rough road</v>
      </c>
      <c r="W84" s="194">
        <f t="shared" si="44"/>
        <v>2.25</v>
      </c>
      <c r="X84" s="171" t="str">
        <f t="shared" si="45"/>
        <v>MODERATE</v>
      </c>
      <c r="Y84" s="195" t="s">
        <v>88</v>
      </c>
      <c r="Z84" s="171">
        <v>3</v>
      </c>
      <c r="AA84" s="195" t="s">
        <v>89</v>
      </c>
      <c r="AB84" s="171">
        <v>2</v>
      </c>
      <c r="AC84" s="195" t="s">
        <v>90</v>
      </c>
      <c r="AD84" s="171">
        <v>4</v>
      </c>
      <c r="AE84" s="195" t="s">
        <v>91</v>
      </c>
      <c r="AF84" s="171">
        <v>3</v>
      </c>
      <c r="AG84" s="195" t="s">
        <v>87</v>
      </c>
      <c r="AH84" s="171">
        <v>4</v>
      </c>
      <c r="AI84" s="196" t="s">
        <v>298</v>
      </c>
      <c r="AJ84" s="171">
        <v>4</v>
      </c>
      <c r="AK84" s="194">
        <f t="shared" si="33"/>
        <v>3.3333333333333335</v>
      </c>
      <c r="AL84" s="171"/>
      <c r="AM84" s="194">
        <f t="shared" si="34"/>
        <v>0.67499999999999993</v>
      </c>
      <c r="AN84" s="171" t="str">
        <f t="shared" si="32"/>
        <v>LOW</v>
      </c>
      <c r="AO84" s="171">
        <v>2</v>
      </c>
      <c r="AP84" s="171">
        <f>AO84*C84</f>
        <v>8</v>
      </c>
      <c r="AQ84" s="171" t="str">
        <f t="shared" si="35"/>
        <v>MODERATE RISK</v>
      </c>
    </row>
    <row r="85" spans="1:43" s="176" customFormat="1" ht="56.25">
      <c r="A85" s="170"/>
      <c r="B85" s="171" t="s">
        <v>289</v>
      </c>
      <c r="C85" s="171">
        <v>4</v>
      </c>
      <c r="D85" s="171"/>
      <c r="E85" s="175" t="s">
        <v>293</v>
      </c>
      <c r="F85" s="182" t="s">
        <v>259</v>
      </c>
      <c r="G85" s="182" t="s">
        <v>1</v>
      </c>
      <c r="H85" s="172">
        <v>2600000</v>
      </c>
      <c r="I85" s="190">
        <v>22.753499999999999</v>
      </c>
      <c r="J85" s="173">
        <v>2.0108999999999999</v>
      </c>
      <c r="K85" s="172">
        <f t="shared" si="36"/>
        <v>5228340</v>
      </c>
      <c r="L85" s="191">
        <f t="shared" si="37"/>
        <v>8.8377612235480255E-2</v>
      </c>
      <c r="M85" s="175">
        <f t="shared" si="38"/>
        <v>2</v>
      </c>
      <c r="N85" s="175" t="str">
        <f t="shared" si="39"/>
        <v>8.84% of the road is exposed with a value of 5228340</v>
      </c>
      <c r="O85" s="192">
        <v>2.9962409999999998E-2</v>
      </c>
      <c r="P85" s="193">
        <v>1.49E-2</v>
      </c>
      <c r="Q85" s="171">
        <f t="shared" si="40"/>
        <v>1</v>
      </c>
      <c r="R85" s="192">
        <v>1.9809375899999999</v>
      </c>
      <c r="S85" s="193">
        <v>0.98509999999999998</v>
      </c>
      <c r="T85" s="171">
        <f t="shared" si="41"/>
        <v>5</v>
      </c>
      <c r="U85" s="194">
        <f t="shared" si="42"/>
        <v>3</v>
      </c>
      <c r="V85" s="171" t="str">
        <f t="shared" si="43"/>
        <v>1.49% of the exposed length is cement/asphalt road while 98.51% is rough road</v>
      </c>
      <c r="W85" s="194">
        <f t="shared" si="44"/>
        <v>2.5</v>
      </c>
      <c r="X85" s="171" t="str">
        <f t="shared" si="45"/>
        <v>MODERATE</v>
      </c>
      <c r="Y85" s="195" t="s">
        <v>88</v>
      </c>
      <c r="Z85" s="171">
        <v>3</v>
      </c>
      <c r="AA85" s="195" t="s">
        <v>89</v>
      </c>
      <c r="AB85" s="171">
        <v>2</v>
      </c>
      <c r="AC85" s="195" t="s">
        <v>90</v>
      </c>
      <c r="AD85" s="171">
        <v>4</v>
      </c>
      <c r="AE85" s="195" t="s">
        <v>91</v>
      </c>
      <c r="AF85" s="171">
        <v>3</v>
      </c>
      <c r="AG85" s="195" t="s">
        <v>87</v>
      </c>
      <c r="AH85" s="171">
        <v>4</v>
      </c>
      <c r="AI85" s="196" t="s">
        <v>298</v>
      </c>
      <c r="AJ85" s="171">
        <v>4</v>
      </c>
      <c r="AK85" s="194">
        <f t="shared" si="33"/>
        <v>3.3333333333333335</v>
      </c>
      <c r="AL85" s="171"/>
      <c r="AM85" s="194">
        <f t="shared" si="34"/>
        <v>0.75</v>
      </c>
      <c r="AN85" s="171" t="str">
        <f t="shared" si="32"/>
        <v>LOW</v>
      </c>
      <c r="AO85" s="171">
        <v>2</v>
      </c>
      <c r="AP85" s="171">
        <f>AO85*C85</f>
        <v>8</v>
      </c>
      <c r="AQ85" s="171" t="str">
        <f t="shared" si="35"/>
        <v>MODERATE RISK</v>
      </c>
    </row>
    <row r="86" spans="1:43" s="176" customFormat="1" ht="56.25">
      <c r="A86" s="170"/>
      <c r="B86" s="171" t="s">
        <v>289</v>
      </c>
      <c r="C86" s="171">
        <v>4</v>
      </c>
      <c r="D86" s="171"/>
      <c r="E86" s="175" t="s">
        <v>293</v>
      </c>
      <c r="F86" s="182" t="s">
        <v>259</v>
      </c>
      <c r="G86" s="182" t="s">
        <v>1</v>
      </c>
      <c r="H86" s="172">
        <v>2600000</v>
      </c>
      <c r="I86" s="190">
        <v>22.753499999999999</v>
      </c>
      <c r="J86" s="173">
        <v>12.9682</v>
      </c>
      <c r="K86" s="172">
        <f t="shared" si="36"/>
        <v>33717320</v>
      </c>
      <c r="L86" s="191">
        <f t="shared" si="37"/>
        <v>0.56994308567912633</v>
      </c>
      <c r="M86" s="175">
        <f t="shared" si="38"/>
        <v>5</v>
      </c>
      <c r="N86" s="175" t="str">
        <f t="shared" si="39"/>
        <v>56.99% of the road is exposed with a value of 33717320</v>
      </c>
      <c r="O86" s="192">
        <v>0.19322618</v>
      </c>
      <c r="P86" s="193">
        <v>1.49E-2</v>
      </c>
      <c r="Q86" s="171">
        <f t="shared" si="40"/>
        <v>1</v>
      </c>
      <c r="R86" s="192">
        <v>12.77497382</v>
      </c>
      <c r="S86" s="193">
        <v>0.98509999999999998</v>
      </c>
      <c r="T86" s="171">
        <f t="shared" si="41"/>
        <v>5</v>
      </c>
      <c r="U86" s="194">
        <f t="shared" si="42"/>
        <v>3</v>
      </c>
      <c r="V86" s="171" t="str">
        <f t="shared" si="43"/>
        <v>1.49% of the exposed length is cement/asphalt road while 98.51% is rough road</v>
      </c>
      <c r="W86" s="194">
        <f t="shared" si="44"/>
        <v>4</v>
      </c>
      <c r="X86" s="171" t="str">
        <f t="shared" si="45"/>
        <v>HIGH</v>
      </c>
      <c r="Y86" s="195" t="s">
        <v>88</v>
      </c>
      <c r="Z86" s="171">
        <v>3</v>
      </c>
      <c r="AA86" s="195" t="s">
        <v>89</v>
      </c>
      <c r="AB86" s="171">
        <v>2</v>
      </c>
      <c r="AC86" s="195" t="s">
        <v>90</v>
      </c>
      <c r="AD86" s="171">
        <v>4</v>
      </c>
      <c r="AE86" s="195" t="s">
        <v>91</v>
      </c>
      <c r="AF86" s="171">
        <v>3</v>
      </c>
      <c r="AG86" s="195" t="s">
        <v>87</v>
      </c>
      <c r="AH86" s="171">
        <v>4</v>
      </c>
      <c r="AI86" s="196" t="s">
        <v>298</v>
      </c>
      <c r="AJ86" s="171">
        <v>4</v>
      </c>
      <c r="AK86" s="194">
        <f t="shared" si="33"/>
        <v>3.3333333333333335</v>
      </c>
      <c r="AL86" s="171"/>
      <c r="AM86" s="194">
        <f t="shared" si="34"/>
        <v>1.2</v>
      </c>
      <c r="AN86" s="171" t="str">
        <f t="shared" si="32"/>
        <v>MEDIUM LOW</v>
      </c>
      <c r="AO86" s="171">
        <v>2</v>
      </c>
      <c r="AP86" s="171">
        <f>AO86*C86</f>
        <v>8</v>
      </c>
      <c r="AQ86" s="171" t="str">
        <f t="shared" si="35"/>
        <v>MODERATE RISK</v>
      </c>
    </row>
    <row r="87" spans="1:43" s="176" customFormat="1" ht="56.25">
      <c r="B87" s="171" t="s">
        <v>289</v>
      </c>
      <c r="C87" s="171">
        <v>4</v>
      </c>
      <c r="D87" s="177"/>
      <c r="E87" s="175" t="s">
        <v>293</v>
      </c>
      <c r="F87" s="182" t="s">
        <v>259</v>
      </c>
      <c r="G87" s="182" t="s">
        <v>1</v>
      </c>
      <c r="H87" s="172">
        <v>2600000</v>
      </c>
      <c r="I87" s="190">
        <v>22.753499999999999</v>
      </c>
      <c r="J87" s="178">
        <v>6.3611399999999998</v>
      </c>
      <c r="K87" s="172">
        <f t="shared" si="36"/>
        <v>16538964</v>
      </c>
      <c r="L87" s="191">
        <f t="shared" si="37"/>
        <v>0.27956753905992487</v>
      </c>
      <c r="M87" s="175">
        <f t="shared" si="38"/>
        <v>3</v>
      </c>
      <c r="N87" s="175" t="str">
        <f t="shared" si="39"/>
        <v>27.96% of the road is exposed with a value of 16538964</v>
      </c>
      <c r="O87" s="192">
        <v>9.4780985999999998E-2</v>
      </c>
      <c r="P87" s="193">
        <v>1.49E-2</v>
      </c>
      <c r="Q87" s="171">
        <f t="shared" si="40"/>
        <v>1</v>
      </c>
      <c r="R87" s="192">
        <v>6.2663590139999998</v>
      </c>
      <c r="S87" s="193">
        <v>0.98509999999999998</v>
      </c>
      <c r="T87" s="171">
        <f t="shared" si="41"/>
        <v>5</v>
      </c>
      <c r="U87" s="194">
        <f t="shared" si="42"/>
        <v>3</v>
      </c>
      <c r="V87" s="171" t="str">
        <f t="shared" si="43"/>
        <v>1.49% of the exposed length is cement/asphalt road while 98.51% is rough road</v>
      </c>
      <c r="W87" s="194">
        <f t="shared" si="44"/>
        <v>3</v>
      </c>
      <c r="X87" s="171" t="str">
        <f t="shared" si="45"/>
        <v>MODERATE</v>
      </c>
      <c r="Y87" s="195" t="s">
        <v>88</v>
      </c>
      <c r="Z87" s="171">
        <v>3</v>
      </c>
      <c r="AA87" s="195" t="s">
        <v>89</v>
      </c>
      <c r="AB87" s="171">
        <v>2</v>
      </c>
      <c r="AC87" s="195" t="s">
        <v>90</v>
      </c>
      <c r="AD87" s="171">
        <v>4</v>
      </c>
      <c r="AE87" s="195" t="s">
        <v>91</v>
      </c>
      <c r="AF87" s="171">
        <v>3</v>
      </c>
      <c r="AG87" s="195" t="s">
        <v>87</v>
      </c>
      <c r="AH87" s="171">
        <v>4</v>
      </c>
      <c r="AI87" s="196" t="s">
        <v>298</v>
      </c>
      <c r="AJ87" s="171">
        <v>4</v>
      </c>
      <c r="AK87" s="194">
        <f t="shared" si="33"/>
        <v>3.3333333333333335</v>
      </c>
      <c r="AL87" s="177"/>
      <c r="AM87" s="194">
        <f t="shared" si="34"/>
        <v>0.89999999999999991</v>
      </c>
      <c r="AN87" s="171" t="str">
        <f t="shared" si="32"/>
        <v>LOW</v>
      </c>
      <c r="AO87" s="171">
        <v>2</v>
      </c>
      <c r="AP87" s="171">
        <f>AO87*C87</f>
        <v>8</v>
      </c>
      <c r="AQ87" s="171" t="str">
        <f t="shared" si="35"/>
        <v>MODERATE RISK</v>
      </c>
    </row>
    <row r="88" spans="1:43" s="176" customFormat="1" ht="56.25">
      <c r="B88" s="171" t="s">
        <v>289</v>
      </c>
      <c r="C88" s="171">
        <v>4</v>
      </c>
      <c r="D88" s="177"/>
      <c r="E88" s="175" t="s">
        <v>293</v>
      </c>
      <c r="F88" s="182" t="s">
        <v>262</v>
      </c>
      <c r="G88" s="182" t="s">
        <v>286</v>
      </c>
      <c r="H88" s="172">
        <v>5200000</v>
      </c>
      <c r="I88" s="190">
        <v>6.4396800000000001</v>
      </c>
      <c r="J88" s="178">
        <v>3.6131700000000002</v>
      </c>
      <c r="K88" s="172">
        <f t="shared" si="36"/>
        <v>18788484</v>
      </c>
      <c r="L88" s="191">
        <f t="shared" si="37"/>
        <v>0.5610791219439476</v>
      </c>
      <c r="M88" s="175">
        <f t="shared" si="38"/>
        <v>5</v>
      </c>
      <c r="N88" s="175" t="str">
        <f t="shared" si="39"/>
        <v>56.11% of the road is exposed with a value of 18788484</v>
      </c>
      <c r="O88" s="192">
        <v>3.6131700000000002</v>
      </c>
      <c r="P88" s="193">
        <v>1</v>
      </c>
      <c r="Q88" s="171">
        <f t="shared" si="40"/>
        <v>5</v>
      </c>
      <c r="R88" s="192">
        <v>0</v>
      </c>
      <c r="S88" s="193">
        <v>0</v>
      </c>
      <c r="T88" s="171">
        <f t="shared" si="41"/>
        <v>1</v>
      </c>
      <c r="U88" s="194">
        <f t="shared" si="42"/>
        <v>3</v>
      </c>
      <c r="V88" s="171" t="str">
        <f t="shared" si="43"/>
        <v>100% of the exposed length is cement/asphalt road while 0% is rough road</v>
      </c>
      <c r="W88" s="194">
        <f t="shared" si="44"/>
        <v>4</v>
      </c>
      <c r="X88" s="171" t="str">
        <f t="shared" si="45"/>
        <v>HIGH</v>
      </c>
      <c r="Y88" s="195" t="s">
        <v>88</v>
      </c>
      <c r="Z88" s="171">
        <v>3</v>
      </c>
      <c r="AA88" s="195" t="s">
        <v>89</v>
      </c>
      <c r="AB88" s="171">
        <v>2</v>
      </c>
      <c r="AC88" s="195" t="s">
        <v>90</v>
      </c>
      <c r="AD88" s="171">
        <v>4</v>
      </c>
      <c r="AE88" s="195" t="s">
        <v>91</v>
      </c>
      <c r="AF88" s="171">
        <v>3</v>
      </c>
      <c r="AG88" s="195" t="s">
        <v>87</v>
      </c>
      <c r="AH88" s="171">
        <v>4</v>
      </c>
      <c r="AI88" s="196" t="s">
        <v>298</v>
      </c>
      <c r="AJ88" s="171">
        <v>4</v>
      </c>
      <c r="AK88" s="194">
        <f t="shared" si="33"/>
        <v>3.3333333333333335</v>
      </c>
      <c r="AL88" s="177"/>
      <c r="AM88" s="194">
        <f t="shared" si="34"/>
        <v>1.2</v>
      </c>
      <c r="AN88" s="171" t="str">
        <f t="shared" si="32"/>
        <v>MEDIUM LOW</v>
      </c>
      <c r="AO88" s="171">
        <v>1</v>
      </c>
      <c r="AP88" s="171">
        <f>AO88*C88</f>
        <v>4</v>
      </c>
      <c r="AQ88" s="171" t="str">
        <f t="shared" si="35"/>
        <v>LOW RISK</v>
      </c>
    </row>
    <row r="89" spans="1:43" s="176" customFormat="1" ht="56.25">
      <c r="B89" s="171" t="s">
        <v>289</v>
      </c>
      <c r="C89" s="171">
        <v>4</v>
      </c>
      <c r="D89" s="177"/>
      <c r="E89" s="175" t="s">
        <v>293</v>
      </c>
      <c r="F89" s="182" t="s">
        <v>262</v>
      </c>
      <c r="G89" s="182" t="s">
        <v>286</v>
      </c>
      <c r="H89" s="172">
        <v>5200000</v>
      </c>
      <c r="I89" s="190">
        <v>6.4396800000000001</v>
      </c>
      <c r="J89" s="178">
        <v>2.8265099999999999</v>
      </c>
      <c r="K89" s="172">
        <f t="shared" si="36"/>
        <v>14697852</v>
      </c>
      <c r="L89" s="191">
        <f t="shared" si="37"/>
        <v>0.43892087805605245</v>
      </c>
      <c r="M89" s="175">
        <f t="shared" si="38"/>
        <v>4</v>
      </c>
      <c r="N89" s="175" t="str">
        <f t="shared" si="39"/>
        <v>43.89% of the road is exposed with a value of 14697852</v>
      </c>
      <c r="O89" s="192">
        <v>2.8265099999999999</v>
      </c>
      <c r="P89" s="193">
        <v>1</v>
      </c>
      <c r="Q89" s="171">
        <f t="shared" si="40"/>
        <v>5</v>
      </c>
      <c r="R89" s="192">
        <v>0</v>
      </c>
      <c r="S89" s="193">
        <v>0</v>
      </c>
      <c r="T89" s="171">
        <f t="shared" si="41"/>
        <v>1</v>
      </c>
      <c r="U89" s="194">
        <f t="shared" si="42"/>
        <v>3</v>
      </c>
      <c r="V89" s="171" t="str">
        <f t="shared" si="43"/>
        <v>100% of the exposed length is cement/asphalt road while 0% is rough road</v>
      </c>
      <c r="W89" s="194">
        <f t="shared" si="44"/>
        <v>3.5</v>
      </c>
      <c r="X89" s="171" t="str">
        <f t="shared" si="45"/>
        <v>HIGH</v>
      </c>
      <c r="Y89" s="195" t="s">
        <v>88</v>
      </c>
      <c r="Z89" s="171">
        <v>3</v>
      </c>
      <c r="AA89" s="195" t="s">
        <v>89</v>
      </c>
      <c r="AB89" s="171">
        <v>2</v>
      </c>
      <c r="AC89" s="195" t="s">
        <v>90</v>
      </c>
      <c r="AD89" s="171">
        <v>4</v>
      </c>
      <c r="AE89" s="195" t="s">
        <v>91</v>
      </c>
      <c r="AF89" s="171">
        <v>3</v>
      </c>
      <c r="AG89" s="195" t="s">
        <v>87</v>
      </c>
      <c r="AH89" s="171">
        <v>4</v>
      </c>
      <c r="AI89" s="196" t="s">
        <v>298</v>
      </c>
      <c r="AJ89" s="171">
        <v>4</v>
      </c>
      <c r="AK89" s="194">
        <f t="shared" si="33"/>
        <v>3.3333333333333335</v>
      </c>
      <c r="AL89" s="177"/>
      <c r="AM89" s="194">
        <f t="shared" si="34"/>
        <v>1.05</v>
      </c>
      <c r="AN89" s="171" t="str">
        <f t="shared" si="32"/>
        <v>MEDIUM LOW</v>
      </c>
      <c r="AO89" s="171">
        <v>1</v>
      </c>
      <c r="AP89" s="171">
        <f>AO89*C89</f>
        <v>4</v>
      </c>
      <c r="AQ89" s="171" t="str">
        <f t="shared" si="35"/>
        <v>LOW RISK</v>
      </c>
    </row>
    <row r="90" spans="1:43" s="176" customFormat="1" ht="56.25">
      <c r="B90" s="171" t="s">
        <v>289</v>
      </c>
      <c r="C90" s="171">
        <v>4</v>
      </c>
      <c r="D90" s="177"/>
      <c r="E90" s="175" t="s">
        <v>293</v>
      </c>
      <c r="F90" s="182" t="s">
        <v>262</v>
      </c>
      <c r="G90" s="182" t="s">
        <v>287</v>
      </c>
      <c r="H90" s="172">
        <v>2600000</v>
      </c>
      <c r="I90" s="190">
        <v>1.55355</v>
      </c>
      <c r="J90" s="178">
        <v>0.97594899999999996</v>
      </c>
      <c r="K90" s="172">
        <f t="shared" si="36"/>
        <v>2537467.4</v>
      </c>
      <c r="L90" s="191">
        <f t="shared" si="37"/>
        <v>0.62820572237777994</v>
      </c>
      <c r="M90" s="175">
        <f t="shared" si="38"/>
        <v>5</v>
      </c>
      <c r="N90" s="175" t="str">
        <f t="shared" si="39"/>
        <v>62.82% of the road is exposed with a value of 2537467.4</v>
      </c>
      <c r="O90" s="192">
        <v>0</v>
      </c>
      <c r="P90" s="193">
        <v>0</v>
      </c>
      <c r="Q90" s="171">
        <f t="shared" si="40"/>
        <v>1</v>
      </c>
      <c r="R90" s="192">
        <v>0.97594899999999996</v>
      </c>
      <c r="S90" s="193">
        <v>1</v>
      </c>
      <c r="T90" s="171">
        <f t="shared" si="41"/>
        <v>5</v>
      </c>
      <c r="U90" s="194">
        <f t="shared" si="42"/>
        <v>3</v>
      </c>
      <c r="V90" s="171" t="str">
        <f t="shared" si="43"/>
        <v>0% of the exposed length is cement/asphalt road while 100% is rough road</v>
      </c>
      <c r="W90" s="194">
        <f t="shared" si="44"/>
        <v>4</v>
      </c>
      <c r="X90" s="171" t="str">
        <f t="shared" si="45"/>
        <v>HIGH</v>
      </c>
      <c r="Y90" s="195" t="s">
        <v>88</v>
      </c>
      <c r="Z90" s="171">
        <v>3</v>
      </c>
      <c r="AA90" s="195" t="s">
        <v>89</v>
      </c>
      <c r="AB90" s="171">
        <v>2</v>
      </c>
      <c r="AC90" s="195" t="s">
        <v>90</v>
      </c>
      <c r="AD90" s="171">
        <v>4</v>
      </c>
      <c r="AE90" s="195" t="s">
        <v>91</v>
      </c>
      <c r="AF90" s="171">
        <v>3</v>
      </c>
      <c r="AG90" s="195" t="s">
        <v>87</v>
      </c>
      <c r="AH90" s="171">
        <v>4</v>
      </c>
      <c r="AI90" s="196" t="s">
        <v>298</v>
      </c>
      <c r="AJ90" s="171">
        <v>4</v>
      </c>
      <c r="AK90" s="194">
        <f t="shared" si="33"/>
        <v>3.3333333333333335</v>
      </c>
      <c r="AL90" s="177"/>
      <c r="AM90" s="194">
        <f t="shared" si="34"/>
        <v>1.2</v>
      </c>
      <c r="AN90" s="171" t="str">
        <f t="shared" si="32"/>
        <v>MEDIUM LOW</v>
      </c>
      <c r="AO90" s="171">
        <v>1</v>
      </c>
      <c r="AP90" s="171">
        <f>AO90*C90</f>
        <v>4</v>
      </c>
      <c r="AQ90" s="171" t="str">
        <f t="shared" si="35"/>
        <v>LOW RISK</v>
      </c>
    </row>
    <row r="91" spans="1:43" s="176" customFormat="1" ht="56.25">
      <c r="B91" s="171" t="s">
        <v>289</v>
      </c>
      <c r="C91" s="171">
        <v>4</v>
      </c>
      <c r="D91" s="177"/>
      <c r="E91" s="175" t="s">
        <v>293</v>
      </c>
      <c r="F91" s="182" t="s">
        <v>262</v>
      </c>
      <c r="G91" s="182" t="s">
        <v>287</v>
      </c>
      <c r="H91" s="172">
        <v>2600000</v>
      </c>
      <c r="I91" s="190">
        <v>1.55355</v>
      </c>
      <c r="J91" s="197">
        <v>0.27984399999999998</v>
      </c>
      <c r="K91" s="172">
        <f t="shared" ref="K91:K129" si="46">H91*J91</f>
        <v>727594.39999999991</v>
      </c>
      <c r="L91" s="191">
        <f t="shared" ref="L91:L129" si="47">J91/I91</f>
        <v>0.1801319558430691</v>
      </c>
      <c r="M91" s="175">
        <f t="shared" ref="M91:M129" si="48">_xlfn.IFS(L91&lt;=5%,1,AND(L91&gt;5%,L91&lt;=15%),2,AND(L91&gt;15%,L91&lt;=30%),3,AND(L91&gt;30%,L91&lt;=50%),4,L91&gt;50%,5)</f>
        <v>3</v>
      </c>
      <c r="N91" s="175" t="str">
        <f t="shared" si="39"/>
        <v>18.01% of the road is exposed with a value of 727594.4</v>
      </c>
      <c r="O91" s="192">
        <v>0</v>
      </c>
      <c r="P91" s="193">
        <v>0</v>
      </c>
      <c r="Q91" s="171">
        <f t="shared" si="40"/>
        <v>1</v>
      </c>
      <c r="R91" s="192">
        <v>0.27984399999999998</v>
      </c>
      <c r="S91" s="193">
        <v>1</v>
      </c>
      <c r="T91" s="171">
        <f t="shared" si="41"/>
        <v>5</v>
      </c>
      <c r="U91" s="194">
        <f t="shared" si="42"/>
        <v>3</v>
      </c>
      <c r="V91" s="171" t="str">
        <f t="shared" si="43"/>
        <v>0% of the exposed length is cement/asphalt road while 100% is rough road</v>
      </c>
      <c r="W91" s="194">
        <f t="shared" si="44"/>
        <v>3</v>
      </c>
      <c r="X91" s="171" t="str">
        <f t="shared" si="45"/>
        <v>MODERATE</v>
      </c>
      <c r="Y91" s="195" t="s">
        <v>88</v>
      </c>
      <c r="Z91" s="171">
        <v>3</v>
      </c>
      <c r="AA91" s="195" t="s">
        <v>89</v>
      </c>
      <c r="AB91" s="171">
        <v>2</v>
      </c>
      <c r="AC91" s="195" t="s">
        <v>90</v>
      </c>
      <c r="AD91" s="171">
        <v>4</v>
      </c>
      <c r="AE91" s="195" t="s">
        <v>91</v>
      </c>
      <c r="AF91" s="171">
        <v>3</v>
      </c>
      <c r="AG91" s="195" t="s">
        <v>87</v>
      </c>
      <c r="AH91" s="171">
        <v>4</v>
      </c>
      <c r="AI91" s="196" t="s">
        <v>298</v>
      </c>
      <c r="AJ91" s="171">
        <v>4</v>
      </c>
      <c r="AK91" s="194">
        <f t="shared" ref="AK91:AK125" si="49">AVERAGE(Z91,AB91,AD91,AF91,AH91,AJ91)</f>
        <v>3.3333333333333335</v>
      </c>
      <c r="AL91" s="177"/>
      <c r="AM91" s="194">
        <f t="shared" ref="AM91:AM125" si="50">W91/AK91</f>
        <v>0.89999999999999991</v>
      </c>
      <c r="AN91" s="171" t="str">
        <f t="shared" si="32"/>
        <v>LOW</v>
      </c>
      <c r="AO91" s="171">
        <v>1</v>
      </c>
      <c r="AP91" s="171">
        <f>AO91*C91</f>
        <v>4</v>
      </c>
      <c r="AQ91" s="171" t="str">
        <f t="shared" ref="AQ91:AQ125" si="51">_xlfn.IFS(AP91&lt;=5,"LOW RISK",AND(AP91&gt;5,AP91&lt;=12),"MODERATE RISK",AP91&gt;12,"HIGH RISK")</f>
        <v>LOW RISK</v>
      </c>
    </row>
    <row r="92" spans="1:43" s="176" customFormat="1" ht="56.25">
      <c r="B92" s="171" t="s">
        <v>289</v>
      </c>
      <c r="C92" s="171">
        <v>4</v>
      </c>
      <c r="D92" s="177"/>
      <c r="E92" s="175" t="s">
        <v>293</v>
      </c>
      <c r="F92" s="182" t="s">
        <v>262</v>
      </c>
      <c r="G92" s="182" t="s">
        <v>1</v>
      </c>
      <c r="H92" s="172">
        <v>2600000</v>
      </c>
      <c r="I92" s="190">
        <v>34.252000000000002</v>
      </c>
      <c r="J92" s="197">
        <v>1.93289</v>
      </c>
      <c r="K92" s="172">
        <f t="shared" si="46"/>
        <v>5025514</v>
      </c>
      <c r="L92" s="191">
        <f t="shared" si="47"/>
        <v>5.6431449258437461E-2</v>
      </c>
      <c r="M92" s="175">
        <f t="shared" si="48"/>
        <v>2</v>
      </c>
      <c r="N92" s="175" t="str">
        <f t="shared" si="39"/>
        <v>5.64% of the road is exposed with a value of 5025514</v>
      </c>
      <c r="O92" s="192">
        <v>0</v>
      </c>
      <c r="P92" s="193">
        <v>0</v>
      </c>
      <c r="Q92" s="171">
        <f t="shared" si="40"/>
        <v>1</v>
      </c>
      <c r="R92" s="192">
        <v>1.93289</v>
      </c>
      <c r="S92" s="193">
        <v>1</v>
      </c>
      <c r="T92" s="171">
        <f t="shared" si="41"/>
        <v>5</v>
      </c>
      <c r="U92" s="194">
        <f t="shared" si="42"/>
        <v>3</v>
      </c>
      <c r="V92" s="171" t="str">
        <f t="shared" si="43"/>
        <v>0% of the exposed length is cement/asphalt road while 100% is rough road</v>
      </c>
      <c r="W92" s="194">
        <f t="shared" si="44"/>
        <v>2.5</v>
      </c>
      <c r="X92" s="171" t="str">
        <f t="shared" si="45"/>
        <v>MODERATE</v>
      </c>
      <c r="Y92" s="195" t="s">
        <v>88</v>
      </c>
      <c r="Z92" s="171">
        <v>3</v>
      </c>
      <c r="AA92" s="195" t="s">
        <v>89</v>
      </c>
      <c r="AB92" s="171">
        <v>2</v>
      </c>
      <c r="AC92" s="195" t="s">
        <v>90</v>
      </c>
      <c r="AD92" s="171">
        <v>4</v>
      </c>
      <c r="AE92" s="195" t="s">
        <v>91</v>
      </c>
      <c r="AF92" s="171">
        <v>3</v>
      </c>
      <c r="AG92" s="195" t="s">
        <v>87</v>
      </c>
      <c r="AH92" s="171">
        <v>4</v>
      </c>
      <c r="AI92" s="196" t="s">
        <v>298</v>
      </c>
      <c r="AJ92" s="171">
        <v>4</v>
      </c>
      <c r="AK92" s="194">
        <f t="shared" si="49"/>
        <v>3.3333333333333335</v>
      </c>
      <c r="AL92" s="177"/>
      <c r="AM92" s="194">
        <f t="shared" si="50"/>
        <v>0.75</v>
      </c>
      <c r="AN92" s="171" t="str">
        <f t="shared" si="32"/>
        <v>LOW</v>
      </c>
      <c r="AO92" s="171">
        <v>2</v>
      </c>
      <c r="AP92" s="171">
        <f>AO92*C92</f>
        <v>8</v>
      </c>
      <c r="AQ92" s="171" t="str">
        <f t="shared" si="51"/>
        <v>MODERATE RISK</v>
      </c>
    </row>
    <row r="93" spans="1:43" s="176" customFormat="1" ht="56.25">
      <c r="B93" s="171" t="s">
        <v>289</v>
      </c>
      <c r="C93" s="171">
        <v>4</v>
      </c>
      <c r="D93" s="177"/>
      <c r="E93" s="175" t="s">
        <v>293</v>
      </c>
      <c r="F93" s="182" t="s">
        <v>262</v>
      </c>
      <c r="G93" s="182" t="s">
        <v>1</v>
      </c>
      <c r="H93" s="172">
        <v>2600000</v>
      </c>
      <c r="I93" s="190">
        <v>34.252000000000002</v>
      </c>
      <c r="J93" s="197">
        <v>12.9871</v>
      </c>
      <c r="K93" s="172">
        <f t="shared" si="46"/>
        <v>33766460</v>
      </c>
      <c r="L93" s="191">
        <f t="shared" si="47"/>
        <v>0.37916326053953053</v>
      </c>
      <c r="M93" s="175">
        <f t="shared" si="48"/>
        <v>4</v>
      </c>
      <c r="N93" s="175" t="str">
        <f t="shared" si="39"/>
        <v>37.92% of the road is exposed with a value of 33766460</v>
      </c>
      <c r="O93" s="192">
        <v>0</v>
      </c>
      <c r="P93" s="193">
        <v>0</v>
      </c>
      <c r="Q93" s="171">
        <f t="shared" si="40"/>
        <v>1</v>
      </c>
      <c r="R93" s="192">
        <v>12.9871</v>
      </c>
      <c r="S93" s="193">
        <v>1</v>
      </c>
      <c r="T93" s="171">
        <f t="shared" si="41"/>
        <v>5</v>
      </c>
      <c r="U93" s="194">
        <f t="shared" si="42"/>
        <v>3</v>
      </c>
      <c r="V93" s="171" t="str">
        <f t="shared" si="43"/>
        <v>0% of the exposed length is cement/asphalt road while 100% is rough road</v>
      </c>
      <c r="W93" s="194">
        <f t="shared" si="44"/>
        <v>3.5</v>
      </c>
      <c r="X93" s="171" t="str">
        <f t="shared" si="45"/>
        <v>HIGH</v>
      </c>
      <c r="Y93" s="195" t="s">
        <v>88</v>
      </c>
      <c r="Z93" s="171">
        <v>3</v>
      </c>
      <c r="AA93" s="195" t="s">
        <v>89</v>
      </c>
      <c r="AB93" s="171">
        <v>2</v>
      </c>
      <c r="AC93" s="195" t="s">
        <v>90</v>
      </c>
      <c r="AD93" s="171">
        <v>4</v>
      </c>
      <c r="AE93" s="195" t="s">
        <v>91</v>
      </c>
      <c r="AF93" s="171">
        <v>3</v>
      </c>
      <c r="AG93" s="195" t="s">
        <v>87</v>
      </c>
      <c r="AH93" s="171">
        <v>4</v>
      </c>
      <c r="AI93" s="196" t="s">
        <v>298</v>
      </c>
      <c r="AJ93" s="171">
        <v>4</v>
      </c>
      <c r="AK93" s="194">
        <f t="shared" si="49"/>
        <v>3.3333333333333335</v>
      </c>
      <c r="AL93" s="177"/>
      <c r="AM93" s="194">
        <f t="shared" si="50"/>
        <v>1.05</v>
      </c>
      <c r="AN93" s="171" t="str">
        <f t="shared" si="32"/>
        <v>MEDIUM LOW</v>
      </c>
      <c r="AO93" s="171">
        <v>2</v>
      </c>
      <c r="AP93" s="171">
        <f>AO93*C93</f>
        <v>8</v>
      </c>
      <c r="AQ93" s="171" t="str">
        <f t="shared" si="51"/>
        <v>MODERATE RISK</v>
      </c>
    </row>
    <row r="94" spans="1:43" s="176" customFormat="1" ht="56.25">
      <c r="B94" s="171" t="s">
        <v>289</v>
      </c>
      <c r="C94" s="171">
        <v>4</v>
      </c>
      <c r="D94" s="177"/>
      <c r="E94" s="175" t="s">
        <v>293</v>
      </c>
      <c r="F94" s="182" t="s">
        <v>262</v>
      </c>
      <c r="G94" s="182" t="s">
        <v>1</v>
      </c>
      <c r="H94" s="172">
        <v>2600000</v>
      </c>
      <c r="I94" s="190">
        <v>34.252000000000002</v>
      </c>
      <c r="J94" s="197">
        <v>18.636900000000001</v>
      </c>
      <c r="K94" s="172">
        <f t="shared" si="46"/>
        <v>48455940</v>
      </c>
      <c r="L94" s="191">
        <f t="shared" si="47"/>
        <v>0.54411129277122505</v>
      </c>
      <c r="M94" s="175">
        <f t="shared" si="48"/>
        <v>5</v>
      </c>
      <c r="N94" s="175" t="str">
        <f t="shared" si="39"/>
        <v>54.41% of the road is exposed with a value of 48455940</v>
      </c>
      <c r="O94" s="192">
        <v>0</v>
      </c>
      <c r="P94" s="193">
        <v>0</v>
      </c>
      <c r="Q94" s="171">
        <f t="shared" si="40"/>
        <v>1</v>
      </c>
      <c r="R94" s="192">
        <v>18.636900000000001</v>
      </c>
      <c r="S94" s="193">
        <v>1</v>
      </c>
      <c r="T94" s="171">
        <f t="shared" si="41"/>
        <v>5</v>
      </c>
      <c r="U94" s="194">
        <f t="shared" si="42"/>
        <v>3</v>
      </c>
      <c r="V94" s="171" t="str">
        <f t="shared" si="43"/>
        <v>0% of the exposed length is cement/asphalt road while 100% is rough road</v>
      </c>
      <c r="W94" s="194">
        <f t="shared" si="44"/>
        <v>4</v>
      </c>
      <c r="X94" s="171" t="str">
        <f t="shared" si="45"/>
        <v>HIGH</v>
      </c>
      <c r="Y94" s="195" t="s">
        <v>88</v>
      </c>
      <c r="Z94" s="171">
        <v>3</v>
      </c>
      <c r="AA94" s="195" t="s">
        <v>89</v>
      </c>
      <c r="AB94" s="171">
        <v>2</v>
      </c>
      <c r="AC94" s="195" t="s">
        <v>90</v>
      </c>
      <c r="AD94" s="171">
        <v>4</v>
      </c>
      <c r="AE94" s="195" t="s">
        <v>91</v>
      </c>
      <c r="AF94" s="171">
        <v>3</v>
      </c>
      <c r="AG94" s="195" t="s">
        <v>87</v>
      </c>
      <c r="AH94" s="171">
        <v>4</v>
      </c>
      <c r="AI94" s="196" t="s">
        <v>298</v>
      </c>
      <c r="AJ94" s="171">
        <v>4</v>
      </c>
      <c r="AK94" s="194">
        <f t="shared" si="49"/>
        <v>3.3333333333333335</v>
      </c>
      <c r="AL94" s="177"/>
      <c r="AM94" s="194">
        <f t="shared" si="50"/>
        <v>1.2</v>
      </c>
      <c r="AN94" s="171" t="str">
        <f t="shared" si="32"/>
        <v>MEDIUM LOW</v>
      </c>
      <c r="AO94" s="171">
        <v>2</v>
      </c>
      <c r="AP94" s="171">
        <f>AO94*C94</f>
        <v>8</v>
      </c>
      <c r="AQ94" s="171" t="str">
        <f t="shared" si="51"/>
        <v>MODERATE RISK</v>
      </c>
    </row>
    <row r="95" spans="1:43" s="176" customFormat="1" ht="56.25">
      <c r="B95" s="171" t="s">
        <v>289</v>
      </c>
      <c r="C95" s="171">
        <v>4</v>
      </c>
      <c r="D95" s="177"/>
      <c r="E95" s="175" t="s">
        <v>293</v>
      </c>
      <c r="F95" s="182" t="s">
        <v>265</v>
      </c>
      <c r="G95" s="182" t="s">
        <v>286</v>
      </c>
      <c r="H95" s="172">
        <v>5200000</v>
      </c>
      <c r="I95" s="190">
        <v>5.8983100000000004</v>
      </c>
      <c r="J95" s="197">
        <v>1.35937</v>
      </c>
      <c r="K95" s="172">
        <f t="shared" si="46"/>
        <v>7068724</v>
      </c>
      <c r="L95" s="191">
        <f t="shared" si="47"/>
        <v>0.23046771024242535</v>
      </c>
      <c r="M95" s="175">
        <f t="shared" si="48"/>
        <v>3</v>
      </c>
      <c r="N95" s="175" t="str">
        <f t="shared" si="39"/>
        <v>23.05% of the road is exposed with a value of 7068724</v>
      </c>
      <c r="O95" s="192">
        <v>1.35937</v>
      </c>
      <c r="P95" s="193">
        <v>1</v>
      </c>
      <c r="Q95" s="171">
        <f t="shared" si="40"/>
        <v>5</v>
      </c>
      <c r="R95" s="192">
        <v>0</v>
      </c>
      <c r="S95" s="193">
        <v>0</v>
      </c>
      <c r="T95" s="171">
        <f t="shared" si="41"/>
        <v>1</v>
      </c>
      <c r="U95" s="194">
        <f t="shared" si="42"/>
        <v>3</v>
      </c>
      <c r="V95" s="171" t="str">
        <f t="shared" si="43"/>
        <v>100% of the exposed length is cement/asphalt road while 0% is rough road</v>
      </c>
      <c r="W95" s="194">
        <f t="shared" si="44"/>
        <v>3</v>
      </c>
      <c r="X95" s="171" t="str">
        <f t="shared" si="45"/>
        <v>MODERATE</v>
      </c>
      <c r="Y95" s="195" t="s">
        <v>88</v>
      </c>
      <c r="Z95" s="171">
        <v>3</v>
      </c>
      <c r="AA95" s="195" t="s">
        <v>89</v>
      </c>
      <c r="AB95" s="171">
        <v>2</v>
      </c>
      <c r="AC95" s="195" t="s">
        <v>90</v>
      </c>
      <c r="AD95" s="171">
        <v>4</v>
      </c>
      <c r="AE95" s="195" t="s">
        <v>91</v>
      </c>
      <c r="AF95" s="171">
        <v>3</v>
      </c>
      <c r="AG95" s="195" t="s">
        <v>87</v>
      </c>
      <c r="AH95" s="171">
        <v>4</v>
      </c>
      <c r="AI95" s="196" t="s">
        <v>298</v>
      </c>
      <c r="AJ95" s="171">
        <v>4</v>
      </c>
      <c r="AK95" s="194">
        <f t="shared" si="49"/>
        <v>3.3333333333333335</v>
      </c>
      <c r="AL95" s="177"/>
      <c r="AM95" s="194">
        <f t="shared" si="50"/>
        <v>0.89999999999999991</v>
      </c>
      <c r="AN95" s="171" t="str">
        <f t="shared" si="32"/>
        <v>LOW</v>
      </c>
      <c r="AO95" s="171">
        <v>1</v>
      </c>
      <c r="AP95" s="171">
        <f>AO95*C95</f>
        <v>4</v>
      </c>
      <c r="AQ95" s="171" t="str">
        <f t="shared" si="51"/>
        <v>LOW RISK</v>
      </c>
    </row>
    <row r="96" spans="1:43" s="176" customFormat="1" ht="56.25">
      <c r="B96" s="171" t="s">
        <v>289</v>
      </c>
      <c r="C96" s="171">
        <v>4</v>
      </c>
      <c r="D96" s="177"/>
      <c r="E96" s="175" t="s">
        <v>293</v>
      </c>
      <c r="F96" s="182" t="s">
        <v>265</v>
      </c>
      <c r="G96" s="182" t="s">
        <v>286</v>
      </c>
      <c r="H96" s="172">
        <v>5200000</v>
      </c>
      <c r="I96" s="190">
        <v>5.8983100000000004</v>
      </c>
      <c r="J96" s="197">
        <v>1.96323</v>
      </c>
      <c r="K96" s="172">
        <f t="shared" si="46"/>
        <v>10208796</v>
      </c>
      <c r="L96" s="191">
        <f t="shared" si="47"/>
        <v>0.33284618814541789</v>
      </c>
      <c r="M96" s="175">
        <f t="shared" si="48"/>
        <v>4</v>
      </c>
      <c r="N96" s="175" t="str">
        <f t="shared" si="39"/>
        <v>33.28% of the road is exposed with a value of 10208796</v>
      </c>
      <c r="O96" s="192">
        <v>1.96323</v>
      </c>
      <c r="P96" s="193">
        <v>1</v>
      </c>
      <c r="Q96" s="171">
        <f t="shared" si="40"/>
        <v>5</v>
      </c>
      <c r="R96" s="192">
        <v>0</v>
      </c>
      <c r="S96" s="193">
        <v>0</v>
      </c>
      <c r="T96" s="171">
        <f t="shared" si="41"/>
        <v>1</v>
      </c>
      <c r="U96" s="194">
        <f t="shared" si="42"/>
        <v>3</v>
      </c>
      <c r="V96" s="171" t="str">
        <f t="shared" si="43"/>
        <v>100% of the exposed length is cement/asphalt road while 0% is rough road</v>
      </c>
      <c r="W96" s="194">
        <f t="shared" si="44"/>
        <v>3.5</v>
      </c>
      <c r="X96" s="171" t="str">
        <f t="shared" si="45"/>
        <v>HIGH</v>
      </c>
      <c r="Y96" s="195" t="s">
        <v>88</v>
      </c>
      <c r="Z96" s="171">
        <v>3</v>
      </c>
      <c r="AA96" s="195" t="s">
        <v>89</v>
      </c>
      <c r="AB96" s="171">
        <v>2</v>
      </c>
      <c r="AC96" s="195" t="s">
        <v>90</v>
      </c>
      <c r="AD96" s="171">
        <v>4</v>
      </c>
      <c r="AE96" s="195" t="s">
        <v>91</v>
      </c>
      <c r="AF96" s="171">
        <v>3</v>
      </c>
      <c r="AG96" s="195" t="s">
        <v>87</v>
      </c>
      <c r="AH96" s="171">
        <v>4</v>
      </c>
      <c r="AI96" s="196" t="s">
        <v>298</v>
      </c>
      <c r="AJ96" s="171">
        <v>4</v>
      </c>
      <c r="AK96" s="194">
        <f t="shared" si="49"/>
        <v>3.3333333333333335</v>
      </c>
      <c r="AL96" s="177"/>
      <c r="AM96" s="194">
        <f t="shared" si="50"/>
        <v>1.05</v>
      </c>
      <c r="AN96" s="171" t="str">
        <f t="shared" si="32"/>
        <v>MEDIUM LOW</v>
      </c>
      <c r="AO96" s="171">
        <v>1</v>
      </c>
      <c r="AP96" s="171">
        <f>AO96*C96</f>
        <v>4</v>
      </c>
      <c r="AQ96" s="171" t="str">
        <f t="shared" si="51"/>
        <v>LOW RISK</v>
      </c>
    </row>
    <row r="97" spans="2:43" s="176" customFormat="1" ht="56.25">
      <c r="B97" s="171" t="s">
        <v>289</v>
      </c>
      <c r="C97" s="171">
        <v>4</v>
      </c>
      <c r="D97" s="177"/>
      <c r="E97" s="175" t="s">
        <v>293</v>
      </c>
      <c r="F97" s="182" t="s">
        <v>265</v>
      </c>
      <c r="G97" s="182" t="s">
        <v>286</v>
      </c>
      <c r="H97" s="172">
        <v>5200000</v>
      </c>
      <c r="I97" s="190">
        <v>5.8983100000000004</v>
      </c>
      <c r="J97" s="197">
        <v>2.0419900000000002</v>
      </c>
      <c r="K97" s="172">
        <f t="shared" si="46"/>
        <v>10618348.000000002</v>
      </c>
      <c r="L97" s="191">
        <f t="shared" si="47"/>
        <v>0.3461991655236839</v>
      </c>
      <c r="M97" s="175">
        <f t="shared" si="48"/>
        <v>4</v>
      </c>
      <c r="N97" s="175" t="str">
        <f t="shared" si="39"/>
        <v>34.62% of the road is exposed with a value of 10618348</v>
      </c>
      <c r="O97" s="192">
        <v>2.0419900000000002</v>
      </c>
      <c r="P97" s="193">
        <v>1</v>
      </c>
      <c r="Q97" s="171">
        <f t="shared" si="40"/>
        <v>5</v>
      </c>
      <c r="R97" s="192">
        <v>0</v>
      </c>
      <c r="S97" s="193">
        <v>0</v>
      </c>
      <c r="T97" s="171">
        <f t="shared" si="41"/>
        <v>1</v>
      </c>
      <c r="U97" s="194">
        <f t="shared" si="42"/>
        <v>3</v>
      </c>
      <c r="V97" s="171" t="str">
        <f t="shared" si="43"/>
        <v>100% of the exposed length is cement/asphalt road while 0% is rough road</v>
      </c>
      <c r="W97" s="194">
        <f t="shared" si="44"/>
        <v>3.5</v>
      </c>
      <c r="X97" s="171" t="str">
        <f t="shared" si="45"/>
        <v>HIGH</v>
      </c>
      <c r="Y97" s="195" t="s">
        <v>88</v>
      </c>
      <c r="Z97" s="171">
        <v>3</v>
      </c>
      <c r="AA97" s="195" t="s">
        <v>89</v>
      </c>
      <c r="AB97" s="171">
        <v>2</v>
      </c>
      <c r="AC97" s="195" t="s">
        <v>90</v>
      </c>
      <c r="AD97" s="171">
        <v>4</v>
      </c>
      <c r="AE97" s="195" t="s">
        <v>91</v>
      </c>
      <c r="AF97" s="171">
        <v>3</v>
      </c>
      <c r="AG97" s="195" t="s">
        <v>87</v>
      </c>
      <c r="AH97" s="171">
        <v>4</v>
      </c>
      <c r="AI97" s="196" t="s">
        <v>298</v>
      </c>
      <c r="AJ97" s="171">
        <v>4</v>
      </c>
      <c r="AK97" s="194">
        <f t="shared" si="49"/>
        <v>3.3333333333333335</v>
      </c>
      <c r="AL97" s="177"/>
      <c r="AM97" s="194">
        <f t="shared" si="50"/>
        <v>1.05</v>
      </c>
      <c r="AN97" s="171" t="str">
        <f t="shared" si="32"/>
        <v>MEDIUM LOW</v>
      </c>
      <c r="AO97" s="171">
        <v>1</v>
      </c>
      <c r="AP97" s="171">
        <f>AO97*C97</f>
        <v>4</v>
      </c>
      <c r="AQ97" s="171" t="str">
        <f t="shared" si="51"/>
        <v>LOW RISK</v>
      </c>
    </row>
    <row r="98" spans="2:43" s="176" customFormat="1" ht="56.25">
      <c r="B98" s="171" t="s">
        <v>289</v>
      </c>
      <c r="C98" s="171">
        <v>4</v>
      </c>
      <c r="D98" s="177"/>
      <c r="E98" s="175" t="s">
        <v>293</v>
      </c>
      <c r="F98" s="182" t="s">
        <v>265</v>
      </c>
      <c r="G98" s="182" t="s">
        <v>1</v>
      </c>
      <c r="H98" s="172">
        <v>2600000</v>
      </c>
      <c r="I98" s="190">
        <v>9.0131399999999999</v>
      </c>
      <c r="J98" s="197">
        <v>3.66465</v>
      </c>
      <c r="K98" s="172">
        <f t="shared" si="46"/>
        <v>9528090</v>
      </c>
      <c r="L98" s="191">
        <f t="shared" si="47"/>
        <v>0.40658971235329749</v>
      </c>
      <c r="M98" s="175">
        <f t="shared" si="48"/>
        <v>4</v>
      </c>
      <c r="N98" s="175" t="str">
        <f t="shared" si="39"/>
        <v>40.66% of the road is exposed with a value of 9528090</v>
      </c>
      <c r="O98" s="192">
        <v>0.86668972499999997</v>
      </c>
      <c r="P98" s="193">
        <v>0.23649999999999999</v>
      </c>
      <c r="Q98" s="171">
        <f t="shared" si="40"/>
        <v>3</v>
      </c>
      <c r="R98" s="192">
        <v>2.7979602749999999</v>
      </c>
      <c r="S98" s="193">
        <v>0.76349999999999996</v>
      </c>
      <c r="T98" s="171">
        <f t="shared" si="41"/>
        <v>5</v>
      </c>
      <c r="U98" s="194">
        <f t="shared" si="42"/>
        <v>4</v>
      </c>
      <c r="V98" s="171" t="str">
        <f t="shared" si="43"/>
        <v>23.65% of the exposed length is cement/asphalt road while 76.35% is rough road</v>
      </c>
      <c r="W98" s="194">
        <f t="shared" si="44"/>
        <v>4</v>
      </c>
      <c r="X98" s="171" t="str">
        <f t="shared" si="45"/>
        <v>HIGH</v>
      </c>
      <c r="Y98" s="195" t="s">
        <v>88</v>
      </c>
      <c r="Z98" s="171">
        <v>3</v>
      </c>
      <c r="AA98" s="195" t="s">
        <v>89</v>
      </c>
      <c r="AB98" s="171">
        <v>2</v>
      </c>
      <c r="AC98" s="195" t="s">
        <v>90</v>
      </c>
      <c r="AD98" s="171">
        <v>4</v>
      </c>
      <c r="AE98" s="195" t="s">
        <v>91</v>
      </c>
      <c r="AF98" s="171">
        <v>3</v>
      </c>
      <c r="AG98" s="195" t="s">
        <v>87</v>
      </c>
      <c r="AH98" s="171">
        <v>4</v>
      </c>
      <c r="AI98" s="196" t="s">
        <v>298</v>
      </c>
      <c r="AJ98" s="171">
        <v>4</v>
      </c>
      <c r="AK98" s="194">
        <f t="shared" si="49"/>
        <v>3.3333333333333335</v>
      </c>
      <c r="AL98" s="177"/>
      <c r="AM98" s="194">
        <f t="shared" si="50"/>
        <v>1.2</v>
      </c>
      <c r="AN98" s="171" t="str">
        <f t="shared" si="32"/>
        <v>MEDIUM LOW</v>
      </c>
      <c r="AO98" s="171">
        <v>2</v>
      </c>
      <c r="AP98" s="171">
        <f>AO98*C98</f>
        <v>8</v>
      </c>
      <c r="AQ98" s="171" t="str">
        <f t="shared" si="51"/>
        <v>MODERATE RISK</v>
      </c>
    </row>
    <row r="99" spans="2:43" s="176" customFormat="1" ht="56.25">
      <c r="B99" s="171" t="s">
        <v>289</v>
      </c>
      <c r="C99" s="171">
        <v>4</v>
      </c>
      <c r="D99" s="177"/>
      <c r="E99" s="175" t="s">
        <v>293</v>
      </c>
      <c r="F99" s="182" t="s">
        <v>265</v>
      </c>
      <c r="G99" s="182" t="s">
        <v>1</v>
      </c>
      <c r="H99" s="172">
        <v>2600000</v>
      </c>
      <c r="I99" s="190">
        <v>9.0131399999999999</v>
      </c>
      <c r="J99" s="197">
        <v>3.1312199999999999</v>
      </c>
      <c r="K99" s="172">
        <f t="shared" si="46"/>
        <v>8141172</v>
      </c>
      <c r="L99" s="191">
        <f t="shared" si="47"/>
        <v>0.34740612039755292</v>
      </c>
      <c r="M99" s="175">
        <f t="shared" si="48"/>
        <v>4</v>
      </c>
      <c r="N99" s="175" t="str">
        <f t="shared" si="39"/>
        <v>34.74% of the road is exposed with a value of 8141172</v>
      </c>
      <c r="O99" s="192">
        <v>0.74053352999999988</v>
      </c>
      <c r="P99" s="193">
        <v>0.23649999999999999</v>
      </c>
      <c r="Q99" s="171">
        <f t="shared" si="40"/>
        <v>3</v>
      </c>
      <c r="R99" s="192">
        <v>2.3906864699999999</v>
      </c>
      <c r="S99" s="193">
        <v>0.76349999999999996</v>
      </c>
      <c r="T99" s="171">
        <f t="shared" si="41"/>
        <v>5</v>
      </c>
      <c r="U99" s="194">
        <f t="shared" si="42"/>
        <v>4</v>
      </c>
      <c r="V99" s="171" t="str">
        <f t="shared" si="43"/>
        <v>23.65% of the exposed length is cement/asphalt road while 76.35% is rough road</v>
      </c>
      <c r="W99" s="194">
        <f t="shared" si="44"/>
        <v>4</v>
      </c>
      <c r="X99" s="171" t="str">
        <f t="shared" si="45"/>
        <v>HIGH</v>
      </c>
      <c r="Y99" s="195" t="s">
        <v>88</v>
      </c>
      <c r="Z99" s="171">
        <v>3</v>
      </c>
      <c r="AA99" s="195" t="s">
        <v>89</v>
      </c>
      <c r="AB99" s="171">
        <v>2</v>
      </c>
      <c r="AC99" s="195" t="s">
        <v>90</v>
      </c>
      <c r="AD99" s="171">
        <v>4</v>
      </c>
      <c r="AE99" s="195" t="s">
        <v>91</v>
      </c>
      <c r="AF99" s="171">
        <v>3</v>
      </c>
      <c r="AG99" s="195" t="s">
        <v>87</v>
      </c>
      <c r="AH99" s="171">
        <v>4</v>
      </c>
      <c r="AI99" s="196" t="s">
        <v>298</v>
      </c>
      <c r="AJ99" s="171">
        <v>4</v>
      </c>
      <c r="AK99" s="194">
        <f t="shared" si="49"/>
        <v>3.3333333333333335</v>
      </c>
      <c r="AL99" s="177"/>
      <c r="AM99" s="194">
        <f t="shared" si="50"/>
        <v>1.2</v>
      </c>
      <c r="AN99" s="171" t="str">
        <f t="shared" si="32"/>
        <v>MEDIUM LOW</v>
      </c>
      <c r="AO99" s="171">
        <v>2</v>
      </c>
      <c r="AP99" s="171">
        <f>AO99*C99</f>
        <v>8</v>
      </c>
      <c r="AQ99" s="171" t="str">
        <f t="shared" si="51"/>
        <v>MODERATE RISK</v>
      </c>
    </row>
    <row r="100" spans="2:43" s="176" customFormat="1" ht="56.25">
      <c r="B100" s="171" t="s">
        <v>289</v>
      </c>
      <c r="C100" s="171">
        <v>4</v>
      </c>
      <c r="D100" s="177"/>
      <c r="E100" s="175" t="s">
        <v>293</v>
      </c>
      <c r="F100" s="182" t="s">
        <v>266</v>
      </c>
      <c r="G100" s="182" t="s">
        <v>1</v>
      </c>
      <c r="H100" s="172">
        <v>2600000</v>
      </c>
      <c r="I100" s="190">
        <v>20.832799999999999</v>
      </c>
      <c r="J100" s="197">
        <v>2.81887</v>
      </c>
      <c r="K100" s="172">
        <f t="shared" si="46"/>
        <v>7329062</v>
      </c>
      <c r="L100" s="191">
        <f t="shared" si="47"/>
        <v>0.13530922391613226</v>
      </c>
      <c r="M100" s="175">
        <f t="shared" si="48"/>
        <v>2</v>
      </c>
      <c r="N100" s="175" t="str">
        <f t="shared" si="39"/>
        <v>13.53% of the road is exposed with a value of 7329062</v>
      </c>
      <c r="O100" s="192">
        <v>0</v>
      </c>
      <c r="P100" s="193">
        <v>0</v>
      </c>
      <c r="Q100" s="171">
        <f t="shared" si="40"/>
        <v>1</v>
      </c>
      <c r="R100" s="192">
        <v>2.81887</v>
      </c>
      <c r="S100" s="193">
        <v>1</v>
      </c>
      <c r="T100" s="171">
        <f t="shared" si="41"/>
        <v>5</v>
      </c>
      <c r="U100" s="194">
        <f t="shared" si="42"/>
        <v>3</v>
      </c>
      <c r="V100" s="171" t="str">
        <f t="shared" si="43"/>
        <v>0% of the exposed length is cement/asphalt road while 100% is rough road</v>
      </c>
      <c r="W100" s="194">
        <f t="shared" si="44"/>
        <v>2.5</v>
      </c>
      <c r="X100" s="171" t="str">
        <f t="shared" si="45"/>
        <v>MODERATE</v>
      </c>
      <c r="Y100" s="195" t="s">
        <v>88</v>
      </c>
      <c r="Z100" s="171">
        <v>3</v>
      </c>
      <c r="AA100" s="195" t="s">
        <v>89</v>
      </c>
      <c r="AB100" s="171">
        <v>2</v>
      </c>
      <c r="AC100" s="195" t="s">
        <v>90</v>
      </c>
      <c r="AD100" s="171">
        <v>4</v>
      </c>
      <c r="AE100" s="195" t="s">
        <v>91</v>
      </c>
      <c r="AF100" s="171">
        <v>3</v>
      </c>
      <c r="AG100" s="195" t="s">
        <v>87</v>
      </c>
      <c r="AH100" s="171">
        <v>4</v>
      </c>
      <c r="AI100" s="196" t="s">
        <v>298</v>
      </c>
      <c r="AJ100" s="171">
        <v>4</v>
      </c>
      <c r="AK100" s="194">
        <f t="shared" si="49"/>
        <v>3.3333333333333335</v>
      </c>
      <c r="AL100" s="177"/>
      <c r="AM100" s="194">
        <f t="shared" si="50"/>
        <v>0.75</v>
      </c>
      <c r="AN100" s="171" t="str">
        <f t="shared" si="32"/>
        <v>LOW</v>
      </c>
      <c r="AO100" s="171">
        <v>2</v>
      </c>
      <c r="AP100" s="171">
        <f>AO100*C100</f>
        <v>8</v>
      </c>
      <c r="AQ100" s="171" t="str">
        <f t="shared" si="51"/>
        <v>MODERATE RISK</v>
      </c>
    </row>
    <row r="101" spans="2:43" s="176" customFormat="1" ht="56.25">
      <c r="B101" s="171" t="s">
        <v>289</v>
      </c>
      <c r="C101" s="171">
        <v>4</v>
      </c>
      <c r="D101" s="177"/>
      <c r="E101" s="175" t="s">
        <v>293</v>
      </c>
      <c r="F101" s="182" t="s">
        <v>266</v>
      </c>
      <c r="G101" s="182" t="s">
        <v>1</v>
      </c>
      <c r="H101" s="172">
        <v>2600000</v>
      </c>
      <c r="I101" s="190">
        <v>20.832799999999999</v>
      </c>
      <c r="J101" s="197">
        <v>0.62503699999999995</v>
      </c>
      <c r="K101" s="172">
        <f t="shared" si="46"/>
        <v>1625096.2</v>
      </c>
      <c r="L101" s="191">
        <f t="shared" si="47"/>
        <v>3.0002544065128065E-2</v>
      </c>
      <c r="M101" s="175">
        <f t="shared" si="48"/>
        <v>1</v>
      </c>
      <c r="N101" s="175" t="str">
        <f t="shared" si="39"/>
        <v>3% of the road is exposed with a value of 1625096.2</v>
      </c>
      <c r="O101" s="192">
        <v>0</v>
      </c>
      <c r="P101" s="193">
        <v>0</v>
      </c>
      <c r="Q101" s="171">
        <f t="shared" si="40"/>
        <v>1</v>
      </c>
      <c r="R101" s="192">
        <v>0.62503699999999995</v>
      </c>
      <c r="S101" s="193">
        <v>1</v>
      </c>
      <c r="T101" s="171">
        <f t="shared" si="41"/>
        <v>5</v>
      </c>
      <c r="U101" s="194">
        <f t="shared" si="42"/>
        <v>3</v>
      </c>
      <c r="V101" s="171" t="str">
        <f t="shared" si="43"/>
        <v>0% of the exposed length is cement/asphalt road while 100% is rough road</v>
      </c>
      <c r="W101" s="194">
        <f t="shared" si="44"/>
        <v>2</v>
      </c>
      <c r="X101" s="171" t="str">
        <f t="shared" si="45"/>
        <v>LOW</v>
      </c>
      <c r="Y101" s="195" t="s">
        <v>88</v>
      </c>
      <c r="Z101" s="171">
        <v>3</v>
      </c>
      <c r="AA101" s="195" t="s">
        <v>89</v>
      </c>
      <c r="AB101" s="171">
        <v>2</v>
      </c>
      <c r="AC101" s="195" t="s">
        <v>90</v>
      </c>
      <c r="AD101" s="171">
        <v>4</v>
      </c>
      <c r="AE101" s="195" t="s">
        <v>91</v>
      </c>
      <c r="AF101" s="171">
        <v>3</v>
      </c>
      <c r="AG101" s="195" t="s">
        <v>87</v>
      </c>
      <c r="AH101" s="171">
        <v>4</v>
      </c>
      <c r="AI101" s="196" t="s">
        <v>298</v>
      </c>
      <c r="AJ101" s="171">
        <v>4</v>
      </c>
      <c r="AK101" s="194">
        <f t="shared" si="49"/>
        <v>3.3333333333333335</v>
      </c>
      <c r="AL101" s="177"/>
      <c r="AM101" s="194">
        <f t="shared" si="50"/>
        <v>0.6</v>
      </c>
      <c r="AN101" s="171" t="str">
        <f t="shared" si="32"/>
        <v>LOW</v>
      </c>
      <c r="AO101" s="171">
        <v>2</v>
      </c>
      <c r="AP101" s="171">
        <f>AO101*C101</f>
        <v>8</v>
      </c>
      <c r="AQ101" s="171" t="str">
        <f t="shared" si="51"/>
        <v>MODERATE RISK</v>
      </c>
    </row>
    <row r="102" spans="2:43" s="176" customFormat="1" ht="56.25">
      <c r="B102" s="171" t="s">
        <v>289</v>
      </c>
      <c r="C102" s="171">
        <v>4</v>
      </c>
      <c r="D102" s="177"/>
      <c r="E102" s="175" t="s">
        <v>292</v>
      </c>
      <c r="F102" s="182" t="s">
        <v>48</v>
      </c>
      <c r="G102" s="182" t="s">
        <v>1</v>
      </c>
      <c r="H102" s="172">
        <v>2600000</v>
      </c>
      <c r="I102" s="190">
        <v>18.036100000000001</v>
      </c>
      <c r="J102" s="197">
        <v>7.7249999999999996</v>
      </c>
      <c r="K102" s="172">
        <f t="shared" si="46"/>
        <v>20085000</v>
      </c>
      <c r="L102" s="191">
        <f t="shared" si="47"/>
        <v>0.42830767183592899</v>
      </c>
      <c r="M102" s="175">
        <f t="shared" si="48"/>
        <v>4</v>
      </c>
      <c r="N102" s="175" t="str">
        <f t="shared" si="39"/>
        <v>42.83% of the road is exposed with a value of 20085000</v>
      </c>
      <c r="O102" s="192">
        <v>0.62881500000000001</v>
      </c>
      <c r="P102" s="193">
        <v>8.14E-2</v>
      </c>
      <c r="Q102" s="171">
        <f t="shared" si="40"/>
        <v>2</v>
      </c>
      <c r="R102" s="192">
        <v>7.0961849999999993</v>
      </c>
      <c r="S102" s="193">
        <v>0.91859999999999997</v>
      </c>
      <c r="T102" s="171">
        <f t="shared" si="41"/>
        <v>5</v>
      </c>
      <c r="U102" s="194">
        <f t="shared" si="42"/>
        <v>3.5</v>
      </c>
      <c r="V102" s="171" t="str">
        <f t="shared" si="43"/>
        <v>8.14% of the exposed length is cement/asphalt road while 91.86% is rough road</v>
      </c>
      <c r="W102" s="194">
        <f t="shared" si="44"/>
        <v>3.75</v>
      </c>
      <c r="X102" s="171" t="str">
        <f t="shared" si="45"/>
        <v>HIGH</v>
      </c>
      <c r="Y102" s="195" t="s">
        <v>88</v>
      </c>
      <c r="Z102" s="171">
        <v>3</v>
      </c>
      <c r="AA102" s="195" t="s">
        <v>89</v>
      </c>
      <c r="AB102" s="171">
        <v>2</v>
      </c>
      <c r="AC102" s="195" t="s">
        <v>90</v>
      </c>
      <c r="AD102" s="171">
        <v>4</v>
      </c>
      <c r="AE102" s="195" t="s">
        <v>91</v>
      </c>
      <c r="AF102" s="171">
        <v>3</v>
      </c>
      <c r="AG102" s="195" t="s">
        <v>87</v>
      </c>
      <c r="AH102" s="171">
        <v>4</v>
      </c>
      <c r="AI102" s="196" t="s">
        <v>298</v>
      </c>
      <c r="AJ102" s="171">
        <v>4</v>
      </c>
      <c r="AK102" s="194">
        <f t="shared" si="49"/>
        <v>3.3333333333333335</v>
      </c>
      <c r="AL102" s="177"/>
      <c r="AM102" s="194">
        <f t="shared" si="50"/>
        <v>1.125</v>
      </c>
      <c r="AN102" s="171" t="str">
        <f t="shared" si="32"/>
        <v>MEDIUM LOW</v>
      </c>
      <c r="AO102" s="171">
        <v>3</v>
      </c>
      <c r="AP102" s="171">
        <f>AO102*C102</f>
        <v>12</v>
      </c>
      <c r="AQ102" s="171" t="str">
        <f t="shared" si="51"/>
        <v>MODERATE RISK</v>
      </c>
    </row>
    <row r="103" spans="2:43" s="176" customFormat="1" ht="56.25">
      <c r="B103" s="171" t="s">
        <v>289</v>
      </c>
      <c r="C103" s="171">
        <v>4</v>
      </c>
      <c r="D103" s="177"/>
      <c r="E103" s="175" t="s">
        <v>293</v>
      </c>
      <c r="F103" s="182" t="s">
        <v>268</v>
      </c>
      <c r="G103" s="182" t="s">
        <v>1</v>
      </c>
      <c r="H103" s="172">
        <v>2600000</v>
      </c>
      <c r="I103" s="190">
        <v>10.6271</v>
      </c>
      <c r="J103" s="197">
        <v>5.0230300000000003</v>
      </c>
      <c r="K103" s="172">
        <f t="shared" si="46"/>
        <v>13059878</v>
      </c>
      <c r="L103" s="191">
        <f t="shared" si="47"/>
        <v>0.47266234438369831</v>
      </c>
      <c r="M103" s="175">
        <f t="shared" si="48"/>
        <v>4</v>
      </c>
      <c r="N103" s="175" t="str">
        <f t="shared" si="39"/>
        <v>47.27% of the road is exposed with a value of 13059878</v>
      </c>
      <c r="O103" s="192">
        <v>0.151193203</v>
      </c>
      <c r="P103" s="193">
        <v>3.0099999999999998E-2</v>
      </c>
      <c r="Q103" s="171">
        <f t="shared" si="40"/>
        <v>1</v>
      </c>
      <c r="R103" s="192">
        <v>4.8718367970000003</v>
      </c>
      <c r="S103" s="193">
        <v>0.96989999999999998</v>
      </c>
      <c r="T103" s="171">
        <f t="shared" si="41"/>
        <v>5</v>
      </c>
      <c r="U103" s="194">
        <f t="shared" si="42"/>
        <v>3</v>
      </c>
      <c r="V103" s="171" t="str">
        <f t="shared" si="43"/>
        <v>3.01% of the exposed length is cement/asphalt road while 96.99% is rough road</v>
      </c>
      <c r="W103" s="194">
        <f t="shared" si="44"/>
        <v>3.5</v>
      </c>
      <c r="X103" s="171" t="str">
        <f t="shared" si="45"/>
        <v>HIGH</v>
      </c>
      <c r="Y103" s="195" t="s">
        <v>88</v>
      </c>
      <c r="Z103" s="171">
        <v>3</v>
      </c>
      <c r="AA103" s="195" t="s">
        <v>89</v>
      </c>
      <c r="AB103" s="171">
        <v>2</v>
      </c>
      <c r="AC103" s="195" t="s">
        <v>90</v>
      </c>
      <c r="AD103" s="171">
        <v>4</v>
      </c>
      <c r="AE103" s="195" t="s">
        <v>91</v>
      </c>
      <c r="AF103" s="171">
        <v>3</v>
      </c>
      <c r="AG103" s="195" t="s">
        <v>87</v>
      </c>
      <c r="AH103" s="171">
        <v>4</v>
      </c>
      <c r="AI103" s="196" t="s">
        <v>298</v>
      </c>
      <c r="AJ103" s="171">
        <v>4</v>
      </c>
      <c r="AK103" s="194">
        <f t="shared" si="49"/>
        <v>3.3333333333333335</v>
      </c>
      <c r="AL103" s="177"/>
      <c r="AM103" s="194">
        <f t="shared" si="50"/>
        <v>1.05</v>
      </c>
      <c r="AN103" s="171" t="str">
        <f t="shared" si="32"/>
        <v>MEDIUM LOW</v>
      </c>
      <c r="AO103" s="171">
        <v>2</v>
      </c>
      <c r="AP103" s="171">
        <f>AO103*C103</f>
        <v>8</v>
      </c>
      <c r="AQ103" s="171" t="str">
        <f t="shared" si="51"/>
        <v>MODERATE RISK</v>
      </c>
    </row>
    <row r="104" spans="2:43" s="176" customFormat="1" ht="56.25">
      <c r="B104" s="171" t="s">
        <v>289</v>
      </c>
      <c r="C104" s="171">
        <v>4</v>
      </c>
      <c r="D104" s="177"/>
      <c r="E104" s="175" t="s">
        <v>293</v>
      </c>
      <c r="F104" s="182" t="s">
        <v>268</v>
      </c>
      <c r="G104" s="182" t="s">
        <v>1</v>
      </c>
      <c r="H104" s="172">
        <v>2600000</v>
      </c>
      <c r="I104" s="190">
        <v>10.6271</v>
      </c>
      <c r="J104" s="197">
        <v>0.90562900000000002</v>
      </c>
      <c r="K104" s="172">
        <f t="shared" si="46"/>
        <v>2354635.4</v>
      </c>
      <c r="L104" s="191">
        <f t="shared" si="47"/>
        <v>8.5218827337655609E-2</v>
      </c>
      <c r="M104" s="175">
        <f t="shared" si="48"/>
        <v>2</v>
      </c>
      <c r="N104" s="175" t="str">
        <f t="shared" si="39"/>
        <v>8.52% of the road is exposed with a value of 2354635.4</v>
      </c>
      <c r="O104" s="192">
        <v>2.7259432899999998E-2</v>
      </c>
      <c r="P104" s="193">
        <v>3.0099999999999998E-2</v>
      </c>
      <c r="Q104" s="171">
        <f t="shared" si="40"/>
        <v>1</v>
      </c>
      <c r="R104" s="192">
        <v>0.87836956710000003</v>
      </c>
      <c r="S104" s="193">
        <v>0.96989999999999998</v>
      </c>
      <c r="T104" s="171">
        <f t="shared" si="41"/>
        <v>5</v>
      </c>
      <c r="U104" s="194">
        <f t="shared" si="42"/>
        <v>3</v>
      </c>
      <c r="V104" s="171" t="str">
        <f t="shared" si="43"/>
        <v>3.01% of the exposed length is cement/asphalt road while 96.99% is rough road</v>
      </c>
      <c r="W104" s="194">
        <f t="shared" si="44"/>
        <v>2.5</v>
      </c>
      <c r="X104" s="171" t="str">
        <f t="shared" si="45"/>
        <v>MODERATE</v>
      </c>
      <c r="Y104" s="195" t="s">
        <v>88</v>
      </c>
      <c r="Z104" s="171">
        <v>3</v>
      </c>
      <c r="AA104" s="195" t="s">
        <v>89</v>
      </c>
      <c r="AB104" s="171">
        <v>2</v>
      </c>
      <c r="AC104" s="195" t="s">
        <v>90</v>
      </c>
      <c r="AD104" s="171">
        <v>4</v>
      </c>
      <c r="AE104" s="195" t="s">
        <v>91</v>
      </c>
      <c r="AF104" s="171">
        <v>3</v>
      </c>
      <c r="AG104" s="195" t="s">
        <v>87</v>
      </c>
      <c r="AH104" s="171">
        <v>4</v>
      </c>
      <c r="AI104" s="196" t="s">
        <v>298</v>
      </c>
      <c r="AJ104" s="171">
        <v>4</v>
      </c>
      <c r="AK104" s="194">
        <f t="shared" si="49"/>
        <v>3.3333333333333335</v>
      </c>
      <c r="AL104" s="177"/>
      <c r="AM104" s="194">
        <f t="shared" si="50"/>
        <v>0.75</v>
      </c>
      <c r="AN104" s="171" t="str">
        <f t="shared" si="32"/>
        <v>LOW</v>
      </c>
      <c r="AO104" s="171">
        <v>2</v>
      </c>
      <c r="AP104" s="171">
        <f>AO104*C104</f>
        <v>8</v>
      </c>
      <c r="AQ104" s="171" t="str">
        <f t="shared" si="51"/>
        <v>MODERATE RISK</v>
      </c>
    </row>
    <row r="105" spans="2:43" s="176" customFormat="1" ht="56.25">
      <c r="B105" s="171" t="s">
        <v>289</v>
      </c>
      <c r="C105" s="171">
        <v>4</v>
      </c>
      <c r="D105" s="177"/>
      <c r="E105" s="175" t="s">
        <v>293</v>
      </c>
      <c r="F105" s="182" t="s">
        <v>270</v>
      </c>
      <c r="G105" s="182" t="s">
        <v>286</v>
      </c>
      <c r="H105" s="172">
        <v>5200000</v>
      </c>
      <c r="I105" s="190">
        <v>3.9207900000000002</v>
      </c>
      <c r="J105" s="197">
        <v>2.3382900000000002</v>
      </c>
      <c r="K105" s="172">
        <f t="shared" si="46"/>
        <v>12159108.000000002</v>
      </c>
      <c r="L105" s="191">
        <f t="shared" si="47"/>
        <v>0.59638236171791914</v>
      </c>
      <c r="M105" s="175">
        <f t="shared" si="48"/>
        <v>5</v>
      </c>
      <c r="N105" s="175" t="str">
        <f t="shared" si="39"/>
        <v>59.64% of the road is exposed with a value of 12159108</v>
      </c>
      <c r="O105" s="192">
        <v>2.3382900000000002</v>
      </c>
      <c r="P105" s="193">
        <v>1</v>
      </c>
      <c r="Q105" s="171">
        <f t="shared" si="40"/>
        <v>5</v>
      </c>
      <c r="R105" s="192">
        <v>0</v>
      </c>
      <c r="S105" s="193">
        <v>0</v>
      </c>
      <c r="T105" s="171">
        <f t="shared" si="41"/>
        <v>1</v>
      </c>
      <c r="U105" s="194">
        <f t="shared" si="42"/>
        <v>3</v>
      </c>
      <c r="V105" s="171" t="str">
        <f t="shared" si="43"/>
        <v>100% of the exposed length is cement/asphalt road while 0% is rough road</v>
      </c>
      <c r="W105" s="194">
        <f t="shared" si="44"/>
        <v>4</v>
      </c>
      <c r="X105" s="171" t="str">
        <f t="shared" si="45"/>
        <v>HIGH</v>
      </c>
      <c r="Y105" s="195" t="s">
        <v>88</v>
      </c>
      <c r="Z105" s="171">
        <v>3</v>
      </c>
      <c r="AA105" s="195" t="s">
        <v>89</v>
      </c>
      <c r="AB105" s="171">
        <v>2</v>
      </c>
      <c r="AC105" s="195" t="s">
        <v>90</v>
      </c>
      <c r="AD105" s="171">
        <v>4</v>
      </c>
      <c r="AE105" s="195" t="s">
        <v>91</v>
      </c>
      <c r="AF105" s="171">
        <v>3</v>
      </c>
      <c r="AG105" s="195" t="s">
        <v>87</v>
      </c>
      <c r="AH105" s="171">
        <v>4</v>
      </c>
      <c r="AI105" s="196" t="s">
        <v>298</v>
      </c>
      <c r="AJ105" s="171">
        <v>4</v>
      </c>
      <c r="AK105" s="194">
        <f t="shared" si="49"/>
        <v>3.3333333333333335</v>
      </c>
      <c r="AL105" s="177"/>
      <c r="AM105" s="194">
        <f t="shared" si="50"/>
        <v>1.2</v>
      </c>
      <c r="AN105" s="171" t="str">
        <f t="shared" si="32"/>
        <v>MEDIUM LOW</v>
      </c>
      <c r="AO105" s="171">
        <v>1</v>
      </c>
      <c r="AP105" s="171">
        <f>AO105*C105</f>
        <v>4</v>
      </c>
      <c r="AQ105" s="171" t="str">
        <f t="shared" si="51"/>
        <v>LOW RISK</v>
      </c>
    </row>
    <row r="106" spans="2:43" s="176" customFormat="1" ht="56.25">
      <c r="B106" s="171" t="s">
        <v>289</v>
      </c>
      <c r="C106" s="171">
        <v>4</v>
      </c>
      <c r="D106" s="177"/>
      <c r="E106" s="175" t="s">
        <v>293</v>
      </c>
      <c r="F106" s="182" t="s">
        <v>270</v>
      </c>
      <c r="G106" s="182" t="s">
        <v>286</v>
      </c>
      <c r="H106" s="172">
        <v>5200000</v>
      </c>
      <c r="I106" s="190">
        <v>3.9207900000000002</v>
      </c>
      <c r="J106" s="197">
        <v>1.3658699999999999</v>
      </c>
      <c r="K106" s="172">
        <f t="shared" si="46"/>
        <v>7102524</v>
      </c>
      <c r="L106" s="191">
        <f t="shared" si="47"/>
        <v>0.34836601807288831</v>
      </c>
      <c r="M106" s="175">
        <f t="shared" si="48"/>
        <v>4</v>
      </c>
      <c r="N106" s="175" t="str">
        <f t="shared" si="39"/>
        <v>34.84% of the road is exposed with a value of 7102524</v>
      </c>
      <c r="O106" s="192">
        <v>1.3658699999999999</v>
      </c>
      <c r="P106" s="193">
        <v>1</v>
      </c>
      <c r="Q106" s="171">
        <f t="shared" si="40"/>
        <v>5</v>
      </c>
      <c r="R106" s="192">
        <v>0</v>
      </c>
      <c r="S106" s="193">
        <v>0</v>
      </c>
      <c r="T106" s="171">
        <f t="shared" si="41"/>
        <v>1</v>
      </c>
      <c r="U106" s="194">
        <f t="shared" si="42"/>
        <v>3</v>
      </c>
      <c r="V106" s="171" t="str">
        <f t="shared" si="43"/>
        <v>100% of the exposed length is cement/asphalt road while 0% is rough road</v>
      </c>
      <c r="W106" s="194">
        <f t="shared" si="44"/>
        <v>3.5</v>
      </c>
      <c r="X106" s="171" t="str">
        <f t="shared" si="45"/>
        <v>HIGH</v>
      </c>
      <c r="Y106" s="195" t="s">
        <v>88</v>
      </c>
      <c r="Z106" s="171">
        <v>3</v>
      </c>
      <c r="AA106" s="195" t="s">
        <v>89</v>
      </c>
      <c r="AB106" s="171">
        <v>2</v>
      </c>
      <c r="AC106" s="195" t="s">
        <v>90</v>
      </c>
      <c r="AD106" s="171">
        <v>4</v>
      </c>
      <c r="AE106" s="195" t="s">
        <v>91</v>
      </c>
      <c r="AF106" s="171">
        <v>3</v>
      </c>
      <c r="AG106" s="195" t="s">
        <v>87</v>
      </c>
      <c r="AH106" s="171">
        <v>4</v>
      </c>
      <c r="AI106" s="196" t="s">
        <v>298</v>
      </c>
      <c r="AJ106" s="171">
        <v>4</v>
      </c>
      <c r="AK106" s="194">
        <f t="shared" si="49"/>
        <v>3.3333333333333335</v>
      </c>
      <c r="AL106" s="177"/>
      <c r="AM106" s="194">
        <f t="shared" si="50"/>
        <v>1.05</v>
      </c>
      <c r="AN106" s="171" t="str">
        <f t="shared" si="32"/>
        <v>MEDIUM LOW</v>
      </c>
      <c r="AO106" s="171">
        <v>1</v>
      </c>
      <c r="AP106" s="171">
        <f>AO106*C106</f>
        <v>4</v>
      </c>
      <c r="AQ106" s="171" t="str">
        <f t="shared" si="51"/>
        <v>LOW RISK</v>
      </c>
    </row>
    <row r="107" spans="2:43" s="176" customFormat="1" ht="56.25">
      <c r="B107" s="171" t="s">
        <v>289</v>
      </c>
      <c r="C107" s="171">
        <v>4</v>
      </c>
      <c r="D107" s="177"/>
      <c r="E107" s="175" t="s">
        <v>293</v>
      </c>
      <c r="F107" s="182" t="s">
        <v>270</v>
      </c>
      <c r="G107" s="182" t="s">
        <v>1</v>
      </c>
      <c r="H107" s="172">
        <v>2600000</v>
      </c>
      <c r="I107" s="190">
        <v>3.7021000000000002</v>
      </c>
      <c r="J107" s="197">
        <v>2.1083099999999999</v>
      </c>
      <c r="K107" s="172">
        <f t="shared" si="46"/>
        <v>5481606</v>
      </c>
      <c r="L107" s="191">
        <f t="shared" si="47"/>
        <v>0.5694902892952648</v>
      </c>
      <c r="M107" s="175">
        <f t="shared" si="48"/>
        <v>5</v>
      </c>
      <c r="N107" s="175" t="str">
        <f t="shared" si="39"/>
        <v>56.95% of the road is exposed with a value of 5481606</v>
      </c>
      <c r="O107" s="192">
        <v>5.2075257E-2</v>
      </c>
      <c r="P107" s="193">
        <v>2.47E-2</v>
      </c>
      <c r="Q107" s="171">
        <f t="shared" si="40"/>
        <v>1</v>
      </c>
      <c r="R107" s="192">
        <v>2.0562347430000001</v>
      </c>
      <c r="S107" s="193">
        <v>0.97530000000000006</v>
      </c>
      <c r="T107" s="171">
        <f t="shared" si="41"/>
        <v>5</v>
      </c>
      <c r="U107" s="194">
        <f t="shared" si="42"/>
        <v>3</v>
      </c>
      <c r="V107" s="171" t="str">
        <f t="shared" si="43"/>
        <v>2.47% of the exposed length is cement/asphalt road while 97.53% is rough road</v>
      </c>
      <c r="W107" s="194">
        <f t="shared" si="44"/>
        <v>4</v>
      </c>
      <c r="X107" s="171" t="str">
        <f t="shared" si="45"/>
        <v>HIGH</v>
      </c>
      <c r="Y107" s="195" t="s">
        <v>88</v>
      </c>
      <c r="Z107" s="171">
        <v>3</v>
      </c>
      <c r="AA107" s="195" t="s">
        <v>89</v>
      </c>
      <c r="AB107" s="171">
        <v>2</v>
      </c>
      <c r="AC107" s="195" t="s">
        <v>90</v>
      </c>
      <c r="AD107" s="171">
        <v>4</v>
      </c>
      <c r="AE107" s="195" t="s">
        <v>91</v>
      </c>
      <c r="AF107" s="171">
        <v>3</v>
      </c>
      <c r="AG107" s="195" t="s">
        <v>87</v>
      </c>
      <c r="AH107" s="171">
        <v>4</v>
      </c>
      <c r="AI107" s="196" t="s">
        <v>298</v>
      </c>
      <c r="AJ107" s="171">
        <v>4</v>
      </c>
      <c r="AK107" s="194">
        <f t="shared" si="49"/>
        <v>3.3333333333333335</v>
      </c>
      <c r="AL107" s="177"/>
      <c r="AM107" s="194">
        <f t="shared" si="50"/>
        <v>1.2</v>
      </c>
      <c r="AN107" s="171" t="str">
        <f t="shared" si="32"/>
        <v>MEDIUM LOW</v>
      </c>
      <c r="AO107" s="171">
        <v>2</v>
      </c>
      <c r="AP107" s="171">
        <f>AO107*C107</f>
        <v>8</v>
      </c>
      <c r="AQ107" s="171" t="str">
        <f t="shared" si="51"/>
        <v>MODERATE RISK</v>
      </c>
    </row>
    <row r="108" spans="2:43" s="176" customFormat="1" ht="56.25">
      <c r="B108" s="171" t="s">
        <v>289</v>
      </c>
      <c r="C108" s="171">
        <v>4</v>
      </c>
      <c r="D108" s="177"/>
      <c r="E108" s="175" t="s">
        <v>293</v>
      </c>
      <c r="F108" s="182" t="s">
        <v>270</v>
      </c>
      <c r="G108" s="182" t="s">
        <v>1</v>
      </c>
      <c r="H108" s="172">
        <v>2600000</v>
      </c>
      <c r="I108" s="190">
        <v>3.7021000000000002</v>
      </c>
      <c r="J108" s="197">
        <v>0.94601100000000005</v>
      </c>
      <c r="K108" s="172">
        <f t="shared" si="46"/>
        <v>2459628.6</v>
      </c>
      <c r="L108" s="191">
        <f t="shared" si="47"/>
        <v>0.25553361605575214</v>
      </c>
      <c r="M108" s="175">
        <f t="shared" si="48"/>
        <v>3</v>
      </c>
      <c r="N108" s="175" t="str">
        <f t="shared" si="39"/>
        <v>25.55% of the road is exposed with a value of 2459628.6</v>
      </c>
      <c r="O108" s="192">
        <v>2.3366471700000002E-2</v>
      </c>
      <c r="P108" s="193">
        <v>2.47E-2</v>
      </c>
      <c r="Q108" s="171">
        <f t="shared" si="40"/>
        <v>1</v>
      </c>
      <c r="R108" s="192">
        <v>0.92264452829999999</v>
      </c>
      <c r="S108" s="193">
        <v>0.97529999999999994</v>
      </c>
      <c r="T108" s="171">
        <f t="shared" si="41"/>
        <v>5</v>
      </c>
      <c r="U108" s="194">
        <f t="shared" si="42"/>
        <v>3</v>
      </c>
      <c r="V108" s="171" t="str">
        <f t="shared" si="43"/>
        <v>2.47% of the exposed length is cement/asphalt road while 97.53% is rough road</v>
      </c>
      <c r="W108" s="194">
        <f t="shared" si="44"/>
        <v>3</v>
      </c>
      <c r="X108" s="171" t="str">
        <f t="shared" si="45"/>
        <v>MODERATE</v>
      </c>
      <c r="Y108" s="195" t="s">
        <v>88</v>
      </c>
      <c r="Z108" s="171">
        <v>3</v>
      </c>
      <c r="AA108" s="195" t="s">
        <v>89</v>
      </c>
      <c r="AB108" s="171">
        <v>2</v>
      </c>
      <c r="AC108" s="195" t="s">
        <v>90</v>
      </c>
      <c r="AD108" s="171">
        <v>4</v>
      </c>
      <c r="AE108" s="195" t="s">
        <v>91</v>
      </c>
      <c r="AF108" s="171">
        <v>3</v>
      </c>
      <c r="AG108" s="195" t="s">
        <v>87</v>
      </c>
      <c r="AH108" s="171">
        <v>4</v>
      </c>
      <c r="AI108" s="196" t="s">
        <v>298</v>
      </c>
      <c r="AJ108" s="171">
        <v>4</v>
      </c>
      <c r="AK108" s="194">
        <f t="shared" si="49"/>
        <v>3.3333333333333335</v>
      </c>
      <c r="AL108" s="177"/>
      <c r="AM108" s="194">
        <f t="shared" si="50"/>
        <v>0.89999999999999991</v>
      </c>
      <c r="AN108" s="171" t="str">
        <f t="shared" si="32"/>
        <v>LOW</v>
      </c>
      <c r="AO108" s="171">
        <v>2</v>
      </c>
      <c r="AP108" s="171">
        <f>AO108*C108</f>
        <v>8</v>
      </c>
      <c r="AQ108" s="171" t="str">
        <f t="shared" si="51"/>
        <v>MODERATE RISK</v>
      </c>
    </row>
    <row r="109" spans="2:43" s="176" customFormat="1" ht="56.25">
      <c r="B109" s="171" t="s">
        <v>289</v>
      </c>
      <c r="C109" s="171">
        <v>4</v>
      </c>
      <c r="D109" s="177"/>
      <c r="E109" s="175" t="s">
        <v>292</v>
      </c>
      <c r="F109" s="179" t="s">
        <v>296</v>
      </c>
      <c r="G109" s="182" t="s">
        <v>1</v>
      </c>
      <c r="H109" s="172">
        <v>2600000</v>
      </c>
      <c r="I109" s="190">
        <v>9.0071399999999997</v>
      </c>
      <c r="J109" s="197">
        <v>6.8285399999999996E-2</v>
      </c>
      <c r="K109" s="172">
        <f t="shared" si="46"/>
        <v>177542.03999999998</v>
      </c>
      <c r="L109" s="191">
        <f t="shared" si="47"/>
        <v>7.5812522065827771E-3</v>
      </c>
      <c r="M109" s="175">
        <f t="shared" si="48"/>
        <v>1</v>
      </c>
      <c r="N109" s="175" t="str">
        <f t="shared" si="39"/>
        <v>0.76% of the road is exposed with a value of 177542.04</v>
      </c>
      <c r="O109" s="192">
        <v>8.3171617200000006E-3</v>
      </c>
      <c r="P109" s="193">
        <v>0.12180000000000001</v>
      </c>
      <c r="Q109" s="171">
        <f t="shared" si="40"/>
        <v>2</v>
      </c>
      <c r="R109" s="192">
        <v>5.9968238279999996E-2</v>
      </c>
      <c r="S109" s="193">
        <v>0.87819999999999998</v>
      </c>
      <c r="T109" s="171">
        <f t="shared" si="41"/>
        <v>5</v>
      </c>
      <c r="U109" s="194">
        <f t="shared" si="42"/>
        <v>3.5</v>
      </c>
      <c r="V109" s="171" t="str">
        <f t="shared" si="43"/>
        <v>12.18% of the exposed length is cement/asphalt road while 87.82% is rough road</v>
      </c>
      <c r="W109" s="194">
        <f t="shared" si="44"/>
        <v>2.25</v>
      </c>
      <c r="X109" s="171" t="str">
        <f t="shared" si="45"/>
        <v>MODERATE</v>
      </c>
      <c r="Y109" s="195" t="s">
        <v>88</v>
      </c>
      <c r="Z109" s="171">
        <v>3</v>
      </c>
      <c r="AA109" s="195" t="s">
        <v>89</v>
      </c>
      <c r="AB109" s="171">
        <v>2</v>
      </c>
      <c r="AC109" s="195" t="s">
        <v>90</v>
      </c>
      <c r="AD109" s="171">
        <v>4</v>
      </c>
      <c r="AE109" s="195" t="s">
        <v>91</v>
      </c>
      <c r="AF109" s="171">
        <v>3</v>
      </c>
      <c r="AG109" s="195" t="s">
        <v>87</v>
      </c>
      <c r="AH109" s="171">
        <v>4</v>
      </c>
      <c r="AI109" s="196" t="s">
        <v>298</v>
      </c>
      <c r="AJ109" s="171">
        <v>4</v>
      </c>
      <c r="AK109" s="194">
        <f t="shared" si="49"/>
        <v>3.3333333333333335</v>
      </c>
      <c r="AL109" s="177"/>
      <c r="AM109" s="194">
        <f t="shared" si="50"/>
        <v>0.67499999999999993</v>
      </c>
      <c r="AN109" s="171" t="str">
        <f t="shared" si="32"/>
        <v>LOW</v>
      </c>
      <c r="AO109" s="171">
        <v>3</v>
      </c>
      <c r="AP109" s="171">
        <f>AO109*C109</f>
        <v>12</v>
      </c>
      <c r="AQ109" s="171" t="str">
        <f t="shared" si="51"/>
        <v>MODERATE RISK</v>
      </c>
    </row>
    <row r="110" spans="2:43" s="176" customFormat="1" ht="56.25">
      <c r="B110" s="171" t="s">
        <v>289</v>
      </c>
      <c r="C110" s="171">
        <v>4</v>
      </c>
      <c r="D110" s="177"/>
      <c r="E110" s="175" t="s">
        <v>292</v>
      </c>
      <c r="F110" s="179" t="s">
        <v>296</v>
      </c>
      <c r="G110" s="182" t="s">
        <v>1</v>
      </c>
      <c r="H110" s="172">
        <v>2600000</v>
      </c>
      <c r="I110" s="190">
        <v>9.0071399999999997</v>
      </c>
      <c r="J110" s="197">
        <v>0.517953</v>
      </c>
      <c r="K110" s="172">
        <f t="shared" si="46"/>
        <v>1346677.8</v>
      </c>
      <c r="L110" s="191">
        <f t="shared" si="47"/>
        <v>5.7504712927743992E-2</v>
      </c>
      <c r="M110" s="175">
        <f t="shared" si="48"/>
        <v>2</v>
      </c>
      <c r="N110" s="175" t="str">
        <f t="shared" si="39"/>
        <v>5.75% of the road is exposed with a value of 1346677.8</v>
      </c>
      <c r="O110" s="192">
        <v>6.30866754E-2</v>
      </c>
      <c r="P110" s="193">
        <v>0.12180000000000001</v>
      </c>
      <c r="Q110" s="171">
        <f t="shared" si="40"/>
        <v>2</v>
      </c>
      <c r="R110" s="192">
        <v>0.45486632459999998</v>
      </c>
      <c r="S110" s="193">
        <v>0.87819999999999998</v>
      </c>
      <c r="T110" s="171">
        <f t="shared" si="41"/>
        <v>5</v>
      </c>
      <c r="U110" s="194">
        <f t="shared" si="42"/>
        <v>3.5</v>
      </c>
      <c r="V110" s="171" t="str">
        <f t="shared" si="43"/>
        <v>12.18% of the exposed length is cement/asphalt road while 87.82% is rough road</v>
      </c>
      <c r="W110" s="194">
        <f t="shared" si="44"/>
        <v>2.75</v>
      </c>
      <c r="X110" s="171" t="str">
        <f t="shared" si="45"/>
        <v>MODERATE</v>
      </c>
      <c r="Y110" s="195" t="s">
        <v>88</v>
      </c>
      <c r="Z110" s="171">
        <v>3</v>
      </c>
      <c r="AA110" s="195" t="s">
        <v>89</v>
      </c>
      <c r="AB110" s="171">
        <v>2</v>
      </c>
      <c r="AC110" s="195" t="s">
        <v>90</v>
      </c>
      <c r="AD110" s="171">
        <v>4</v>
      </c>
      <c r="AE110" s="195" t="s">
        <v>91</v>
      </c>
      <c r="AF110" s="171">
        <v>3</v>
      </c>
      <c r="AG110" s="195" t="s">
        <v>87</v>
      </c>
      <c r="AH110" s="171">
        <v>4</v>
      </c>
      <c r="AI110" s="196" t="s">
        <v>298</v>
      </c>
      <c r="AJ110" s="171">
        <v>4</v>
      </c>
      <c r="AK110" s="194">
        <f t="shared" si="49"/>
        <v>3.3333333333333335</v>
      </c>
      <c r="AL110" s="177"/>
      <c r="AM110" s="194">
        <f t="shared" si="50"/>
        <v>0.82499999999999996</v>
      </c>
      <c r="AN110" s="171" t="str">
        <f t="shared" si="32"/>
        <v>LOW</v>
      </c>
      <c r="AO110" s="171">
        <v>3</v>
      </c>
      <c r="AP110" s="171">
        <f>AO110*C110</f>
        <v>12</v>
      </c>
      <c r="AQ110" s="171" t="str">
        <f t="shared" si="51"/>
        <v>MODERATE RISK</v>
      </c>
    </row>
    <row r="111" spans="2:43" s="176" customFormat="1" ht="56.25">
      <c r="B111" s="171" t="s">
        <v>289</v>
      </c>
      <c r="C111" s="171">
        <v>4</v>
      </c>
      <c r="D111" s="177"/>
      <c r="E111" s="175" t="s">
        <v>292</v>
      </c>
      <c r="F111" s="179" t="s">
        <v>296</v>
      </c>
      <c r="G111" s="182" t="s">
        <v>1</v>
      </c>
      <c r="H111" s="172">
        <v>2600000</v>
      </c>
      <c r="I111" s="190">
        <v>9.0071399999999997</v>
      </c>
      <c r="J111" s="197">
        <v>0.91960399999999998</v>
      </c>
      <c r="K111" s="172">
        <f t="shared" si="46"/>
        <v>2390970.4</v>
      </c>
      <c r="L111" s="191">
        <f t="shared" si="47"/>
        <v>0.10209722509031724</v>
      </c>
      <c r="M111" s="175">
        <f t="shared" si="48"/>
        <v>2</v>
      </c>
      <c r="N111" s="175" t="str">
        <f t="shared" si="39"/>
        <v>10.21% of the road is exposed with a value of 2390970.4</v>
      </c>
      <c r="O111" s="192">
        <v>0.1120077672</v>
      </c>
      <c r="P111" s="193">
        <v>0.12180000000000001</v>
      </c>
      <c r="Q111" s="171">
        <f t="shared" si="40"/>
        <v>2</v>
      </c>
      <c r="R111" s="192">
        <v>0.80759623279999992</v>
      </c>
      <c r="S111" s="193">
        <v>0.87819999999999998</v>
      </c>
      <c r="T111" s="171">
        <f t="shared" si="41"/>
        <v>5</v>
      </c>
      <c r="U111" s="194">
        <f t="shared" si="42"/>
        <v>3.5</v>
      </c>
      <c r="V111" s="171" t="str">
        <f t="shared" si="43"/>
        <v>12.18% of the exposed length is cement/asphalt road while 87.82% is rough road</v>
      </c>
      <c r="W111" s="194">
        <f t="shared" si="44"/>
        <v>2.75</v>
      </c>
      <c r="X111" s="171" t="str">
        <f t="shared" si="45"/>
        <v>MODERATE</v>
      </c>
      <c r="Y111" s="195" t="s">
        <v>88</v>
      </c>
      <c r="Z111" s="171">
        <v>3</v>
      </c>
      <c r="AA111" s="195" t="s">
        <v>89</v>
      </c>
      <c r="AB111" s="171">
        <v>2</v>
      </c>
      <c r="AC111" s="195" t="s">
        <v>90</v>
      </c>
      <c r="AD111" s="171">
        <v>4</v>
      </c>
      <c r="AE111" s="195" t="s">
        <v>91</v>
      </c>
      <c r="AF111" s="171">
        <v>3</v>
      </c>
      <c r="AG111" s="195" t="s">
        <v>87</v>
      </c>
      <c r="AH111" s="171">
        <v>4</v>
      </c>
      <c r="AI111" s="196" t="s">
        <v>298</v>
      </c>
      <c r="AJ111" s="171">
        <v>4</v>
      </c>
      <c r="AK111" s="194">
        <f t="shared" si="49"/>
        <v>3.3333333333333335</v>
      </c>
      <c r="AL111" s="177"/>
      <c r="AM111" s="194">
        <f t="shared" si="50"/>
        <v>0.82499999999999996</v>
      </c>
      <c r="AN111" s="171" t="str">
        <f t="shared" si="32"/>
        <v>LOW</v>
      </c>
      <c r="AO111" s="171">
        <v>3</v>
      </c>
      <c r="AP111" s="171">
        <f>AO111*C111</f>
        <v>12</v>
      </c>
      <c r="AQ111" s="171" t="str">
        <f t="shared" si="51"/>
        <v>MODERATE RISK</v>
      </c>
    </row>
    <row r="112" spans="2:43" s="176" customFormat="1" ht="56.25">
      <c r="B112" s="171" t="s">
        <v>289</v>
      </c>
      <c r="C112" s="171">
        <v>4</v>
      </c>
      <c r="D112" s="177"/>
      <c r="E112" s="175" t="s">
        <v>293</v>
      </c>
      <c r="F112" s="182" t="s">
        <v>274</v>
      </c>
      <c r="G112" s="182" t="s">
        <v>1</v>
      </c>
      <c r="H112" s="172">
        <v>2600000</v>
      </c>
      <c r="I112" s="190">
        <v>13.2149</v>
      </c>
      <c r="J112" s="197">
        <v>9.1925699999999999</v>
      </c>
      <c r="K112" s="172">
        <f t="shared" si="46"/>
        <v>23900682</v>
      </c>
      <c r="L112" s="191">
        <f t="shared" si="47"/>
        <v>0.69562160894142222</v>
      </c>
      <c r="M112" s="175">
        <f t="shared" si="48"/>
        <v>5</v>
      </c>
      <c r="N112" s="175" t="str">
        <f t="shared" si="39"/>
        <v>69.56% of the road is exposed with a value of 23900682</v>
      </c>
      <c r="O112" s="192">
        <v>0</v>
      </c>
      <c r="P112" s="193">
        <v>0</v>
      </c>
      <c r="Q112" s="171">
        <f t="shared" si="40"/>
        <v>1</v>
      </c>
      <c r="R112" s="192">
        <v>9.1925699999999999</v>
      </c>
      <c r="S112" s="193">
        <v>1</v>
      </c>
      <c r="T112" s="171">
        <f t="shared" si="41"/>
        <v>5</v>
      </c>
      <c r="U112" s="194">
        <f t="shared" si="42"/>
        <v>3</v>
      </c>
      <c r="V112" s="171" t="str">
        <f t="shared" si="43"/>
        <v>0% of the exposed length is cement/asphalt road while 100% is rough road</v>
      </c>
      <c r="W112" s="194">
        <f t="shared" si="44"/>
        <v>4</v>
      </c>
      <c r="X112" s="171" t="str">
        <f t="shared" si="45"/>
        <v>HIGH</v>
      </c>
      <c r="Y112" s="195" t="s">
        <v>88</v>
      </c>
      <c r="Z112" s="171">
        <v>3</v>
      </c>
      <c r="AA112" s="195" t="s">
        <v>89</v>
      </c>
      <c r="AB112" s="171">
        <v>2</v>
      </c>
      <c r="AC112" s="195" t="s">
        <v>90</v>
      </c>
      <c r="AD112" s="171">
        <v>4</v>
      </c>
      <c r="AE112" s="195" t="s">
        <v>91</v>
      </c>
      <c r="AF112" s="171">
        <v>3</v>
      </c>
      <c r="AG112" s="195" t="s">
        <v>87</v>
      </c>
      <c r="AH112" s="171">
        <v>4</v>
      </c>
      <c r="AI112" s="196" t="s">
        <v>298</v>
      </c>
      <c r="AJ112" s="171">
        <v>4</v>
      </c>
      <c r="AK112" s="194">
        <f t="shared" si="49"/>
        <v>3.3333333333333335</v>
      </c>
      <c r="AL112" s="177"/>
      <c r="AM112" s="194">
        <f t="shared" si="50"/>
        <v>1.2</v>
      </c>
      <c r="AN112" s="171" t="str">
        <f t="shared" si="32"/>
        <v>MEDIUM LOW</v>
      </c>
      <c r="AO112" s="171">
        <v>2</v>
      </c>
      <c r="AP112" s="171">
        <f>AO112*C112</f>
        <v>8</v>
      </c>
      <c r="AQ112" s="171" t="str">
        <f t="shared" si="51"/>
        <v>MODERATE RISK</v>
      </c>
    </row>
    <row r="113" spans="2:43" s="176" customFormat="1" ht="56.25">
      <c r="B113" s="171" t="s">
        <v>289</v>
      </c>
      <c r="C113" s="171">
        <v>4</v>
      </c>
      <c r="D113" s="177"/>
      <c r="E113" s="175" t="s">
        <v>293</v>
      </c>
      <c r="F113" s="182" t="s">
        <v>274</v>
      </c>
      <c r="G113" s="182" t="s">
        <v>1</v>
      </c>
      <c r="H113" s="172">
        <v>2600000</v>
      </c>
      <c r="I113" s="190">
        <v>13.2149</v>
      </c>
      <c r="J113" s="197">
        <v>3.59721</v>
      </c>
      <c r="K113" s="172">
        <f t="shared" si="46"/>
        <v>9352746</v>
      </c>
      <c r="L113" s="191">
        <f t="shared" si="47"/>
        <v>0.27220864327388022</v>
      </c>
      <c r="M113" s="175">
        <f t="shared" si="48"/>
        <v>3</v>
      </c>
      <c r="N113" s="175" t="str">
        <f t="shared" si="39"/>
        <v>27.22% of the road is exposed with a value of 9352746</v>
      </c>
      <c r="O113" s="192">
        <v>0</v>
      </c>
      <c r="P113" s="193">
        <v>0</v>
      </c>
      <c r="Q113" s="171">
        <f t="shared" si="40"/>
        <v>1</v>
      </c>
      <c r="R113" s="192">
        <v>3.59721</v>
      </c>
      <c r="S113" s="193">
        <v>1</v>
      </c>
      <c r="T113" s="171">
        <f t="shared" si="41"/>
        <v>5</v>
      </c>
      <c r="U113" s="194">
        <f t="shared" si="42"/>
        <v>3</v>
      </c>
      <c r="V113" s="171" t="str">
        <f t="shared" si="43"/>
        <v>0% of the exposed length is cement/asphalt road while 100% is rough road</v>
      </c>
      <c r="W113" s="194">
        <f t="shared" si="44"/>
        <v>3</v>
      </c>
      <c r="X113" s="171" t="str">
        <f t="shared" si="45"/>
        <v>MODERATE</v>
      </c>
      <c r="Y113" s="195" t="s">
        <v>88</v>
      </c>
      <c r="Z113" s="171">
        <v>3</v>
      </c>
      <c r="AA113" s="195" t="s">
        <v>89</v>
      </c>
      <c r="AB113" s="171">
        <v>2</v>
      </c>
      <c r="AC113" s="195" t="s">
        <v>90</v>
      </c>
      <c r="AD113" s="171">
        <v>4</v>
      </c>
      <c r="AE113" s="195" t="s">
        <v>91</v>
      </c>
      <c r="AF113" s="171">
        <v>3</v>
      </c>
      <c r="AG113" s="195" t="s">
        <v>87</v>
      </c>
      <c r="AH113" s="171">
        <v>4</v>
      </c>
      <c r="AI113" s="196" t="s">
        <v>298</v>
      </c>
      <c r="AJ113" s="171">
        <v>4</v>
      </c>
      <c r="AK113" s="194">
        <f t="shared" si="49"/>
        <v>3.3333333333333335</v>
      </c>
      <c r="AL113" s="177"/>
      <c r="AM113" s="194">
        <f t="shared" si="50"/>
        <v>0.89999999999999991</v>
      </c>
      <c r="AN113" s="171" t="str">
        <f t="shared" si="32"/>
        <v>LOW</v>
      </c>
      <c r="AO113" s="171">
        <v>2</v>
      </c>
      <c r="AP113" s="171">
        <f>AO113*C113</f>
        <v>8</v>
      </c>
      <c r="AQ113" s="171" t="str">
        <f t="shared" si="51"/>
        <v>MODERATE RISK</v>
      </c>
    </row>
    <row r="114" spans="2:43" s="176" customFormat="1" ht="56.25">
      <c r="B114" s="171" t="s">
        <v>289</v>
      </c>
      <c r="C114" s="171">
        <v>4</v>
      </c>
      <c r="D114" s="177"/>
      <c r="E114" s="175" t="s">
        <v>292</v>
      </c>
      <c r="F114" s="182" t="s">
        <v>275</v>
      </c>
      <c r="G114" s="182" t="s">
        <v>286</v>
      </c>
      <c r="H114" s="172">
        <v>5200000</v>
      </c>
      <c r="I114" s="190">
        <v>2.5508999999999999</v>
      </c>
      <c r="J114" s="197">
        <v>0.1094</v>
      </c>
      <c r="K114" s="172">
        <f t="shared" si="46"/>
        <v>568880</v>
      </c>
      <c r="L114" s="191">
        <f t="shared" si="47"/>
        <v>4.2886824258104986E-2</v>
      </c>
      <c r="M114" s="175">
        <f t="shared" si="48"/>
        <v>1</v>
      </c>
      <c r="N114" s="175" t="str">
        <f t="shared" si="39"/>
        <v>4.29% of the road is exposed with a value of 568880</v>
      </c>
      <c r="O114" s="192">
        <v>0.1094</v>
      </c>
      <c r="P114" s="193">
        <v>1</v>
      </c>
      <c r="Q114" s="171">
        <f t="shared" si="40"/>
        <v>5</v>
      </c>
      <c r="R114" s="192">
        <v>0</v>
      </c>
      <c r="S114" s="193">
        <v>0</v>
      </c>
      <c r="T114" s="171">
        <f t="shared" si="41"/>
        <v>1</v>
      </c>
      <c r="U114" s="194">
        <f t="shared" si="42"/>
        <v>3</v>
      </c>
      <c r="V114" s="171" t="str">
        <f t="shared" si="43"/>
        <v>100% of the exposed length is cement/asphalt road while 0% is rough road</v>
      </c>
      <c r="W114" s="194">
        <f t="shared" si="44"/>
        <v>2</v>
      </c>
      <c r="X114" s="171" t="str">
        <f t="shared" si="45"/>
        <v>LOW</v>
      </c>
      <c r="Y114" s="195" t="s">
        <v>88</v>
      </c>
      <c r="Z114" s="171">
        <v>3</v>
      </c>
      <c r="AA114" s="195" t="s">
        <v>89</v>
      </c>
      <c r="AB114" s="171">
        <v>2</v>
      </c>
      <c r="AC114" s="195" t="s">
        <v>90</v>
      </c>
      <c r="AD114" s="171">
        <v>4</v>
      </c>
      <c r="AE114" s="195" t="s">
        <v>91</v>
      </c>
      <c r="AF114" s="171">
        <v>3</v>
      </c>
      <c r="AG114" s="195" t="s">
        <v>87</v>
      </c>
      <c r="AH114" s="171">
        <v>4</v>
      </c>
      <c r="AI114" s="196" t="s">
        <v>298</v>
      </c>
      <c r="AJ114" s="171">
        <v>4</v>
      </c>
      <c r="AK114" s="194">
        <f t="shared" si="49"/>
        <v>3.3333333333333335</v>
      </c>
      <c r="AL114" s="177"/>
      <c r="AM114" s="194">
        <f t="shared" si="50"/>
        <v>0.6</v>
      </c>
      <c r="AN114" s="171" t="str">
        <f t="shared" si="32"/>
        <v>LOW</v>
      </c>
      <c r="AO114" s="171">
        <v>1</v>
      </c>
      <c r="AP114" s="171">
        <f>AO114*C114</f>
        <v>4</v>
      </c>
      <c r="AQ114" s="171" t="str">
        <f t="shared" si="51"/>
        <v>LOW RISK</v>
      </c>
    </row>
    <row r="115" spans="2:43" s="176" customFormat="1" ht="56.25">
      <c r="B115" s="171" t="s">
        <v>289</v>
      </c>
      <c r="C115" s="171">
        <v>4</v>
      </c>
      <c r="D115" s="177"/>
      <c r="E115" s="175" t="s">
        <v>292</v>
      </c>
      <c r="F115" s="182" t="s">
        <v>275</v>
      </c>
      <c r="G115" s="182" t="s">
        <v>1</v>
      </c>
      <c r="H115" s="172">
        <v>2600000</v>
      </c>
      <c r="I115" s="190">
        <v>12.9406</v>
      </c>
      <c r="J115" s="197">
        <v>0.79094299999999995</v>
      </c>
      <c r="K115" s="172">
        <f t="shared" si="46"/>
        <v>2056451.7999999998</v>
      </c>
      <c r="L115" s="191">
        <f t="shared" si="47"/>
        <v>6.1121045392022004E-2</v>
      </c>
      <c r="M115" s="175">
        <f t="shared" si="48"/>
        <v>2</v>
      </c>
      <c r="N115" s="175" t="str">
        <f t="shared" si="39"/>
        <v>6.11% of the road is exposed with a value of 2056451.8</v>
      </c>
      <c r="O115" s="192">
        <v>0.23728289999999996</v>
      </c>
      <c r="P115" s="193">
        <v>0.3</v>
      </c>
      <c r="Q115" s="171">
        <f t="shared" si="40"/>
        <v>3</v>
      </c>
      <c r="R115" s="192">
        <v>0.55366009999999999</v>
      </c>
      <c r="S115" s="193">
        <v>0.70000000000000007</v>
      </c>
      <c r="T115" s="171">
        <f t="shared" si="41"/>
        <v>5</v>
      </c>
      <c r="U115" s="194">
        <f t="shared" si="42"/>
        <v>4</v>
      </c>
      <c r="V115" s="171" t="str">
        <f t="shared" si="43"/>
        <v>30% of the exposed length is cement/asphalt road while 70% is rough road</v>
      </c>
      <c r="W115" s="194">
        <f t="shared" si="44"/>
        <v>3</v>
      </c>
      <c r="X115" s="171" t="str">
        <f t="shared" si="45"/>
        <v>MODERATE</v>
      </c>
      <c r="Y115" s="195" t="s">
        <v>88</v>
      </c>
      <c r="Z115" s="171">
        <v>3</v>
      </c>
      <c r="AA115" s="195" t="s">
        <v>89</v>
      </c>
      <c r="AB115" s="171">
        <v>2</v>
      </c>
      <c r="AC115" s="195" t="s">
        <v>90</v>
      </c>
      <c r="AD115" s="171">
        <v>4</v>
      </c>
      <c r="AE115" s="195" t="s">
        <v>91</v>
      </c>
      <c r="AF115" s="171">
        <v>3</v>
      </c>
      <c r="AG115" s="195" t="s">
        <v>87</v>
      </c>
      <c r="AH115" s="171">
        <v>4</v>
      </c>
      <c r="AI115" s="196" t="s">
        <v>298</v>
      </c>
      <c r="AJ115" s="171">
        <v>4</v>
      </c>
      <c r="AK115" s="194">
        <f t="shared" si="49"/>
        <v>3.3333333333333335</v>
      </c>
      <c r="AL115" s="177"/>
      <c r="AM115" s="194">
        <f t="shared" si="50"/>
        <v>0.89999999999999991</v>
      </c>
      <c r="AN115" s="171" t="str">
        <f t="shared" si="32"/>
        <v>LOW</v>
      </c>
      <c r="AO115" s="171">
        <v>3</v>
      </c>
      <c r="AP115" s="171">
        <f>AO115*C115</f>
        <v>12</v>
      </c>
      <c r="AQ115" s="171" t="str">
        <f t="shared" si="51"/>
        <v>MODERATE RISK</v>
      </c>
    </row>
    <row r="116" spans="2:43" s="176" customFormat="1" ht="56.25">
      <c r="B116" s="171" t="s">
        <v>289</v>
      </c>
      <c r="C116" s="171">
        <v>4</v>
      </c>
      <c r="D116" s="177"/>
      <c r="E116" s="175" t="s">
        <v>292</v>
      </c>
      <c r="F116" s="182" t="s">
        <v>276</v>
      </c>
      <c r="G116" s="182" t="s">
        <v>1</v>
      </c>
      <c r="H116" s="172">
        <v>2600000</v>
      </c>
      <c r="I116" s="190">
        <v>16.7117</v>
      </c>
      <c r="J116" s="197">
        <v>0.845306</v>
      </c>
      <c r="K116" s="172">
        <f t="shared" si="46"/>
        <v>2197795.6</v>
      </c>
      <c r="L116" s="191">
        <f t="shared" si="47"/>
        <v>5.0581688278272106E-2</v>
      </c>
      <c r="M116" s="175">
        <f t="shared" si="48"/>
        <v>2</v>
      </c>
      <c r="N116" s="175" t="str">
        <f t="shared" si="39"/>
        <v>5.06% of the road is exposed with a value of 2197795.6</v>
      </c>
      <c r="O116" s="192">
        <v>1.3355834800000001E-2</v>
      </c>
      <c r="P116" s="193">
        <v>1.5800000000000002E-2</v>
      </c>
      <c r="Q116" s="171">
        <f t="shared" si="40"/>
        <v>1</v>
      </c>
      <c r="R116" s="192">
        <v>0.83195016519999998</v>
      </c>
      <c r="S116" s="193">
        <v>0.98419999999999996</v>
      </c>
      <c r="T116" s="171">
        <f t="shared" si="41"/>
        <v>5</v>
      </c>
      <c r="U116" s="194">
        <f t="shared" si="42"/>
        <v>3</v>
      </c>
      <c r="V116" s="171" t="str">
        <f t="shared" si="43"/>
        <v>1.58% of the exposed length is cement/asphalt road while 98.42% is rough road</v>
      </c>
      <c r="W116" s="194">
        <f t="shared" si="44"/>
        <v>2.5</v>
      </c>
      <c r="X116" s="171" t="str">
        <f t="shared" si="45"/>
        <v>MODERATE</v>
      </c>
      <c r="Y116" s="195" t="s">
        <v>88</v>
      </c>
      <c r="Z116" s="171">
        <v>3</v>
      </c>
      <c r="AA116" s="195" t="s">
        <v>89</v>
      </c>
      <c r="AB116" s="171">
        <v>2</v>
      </c>
      <c r="AC116" s="195" t="s">
        <v>90</v>
      </c>
      <c r="AD116" s="171">
        <v>4</v>
      </c>
      <c r="AE116" s="195" t="s">
        <v>91</v>
      </c>
      <c r="AF116" s="171">
        <v>3</v>
      </c>
      <c r="AG116" s="195" t="s">
        <v>87</v>
      </c>
      <c r="AH116" s="171">
        <v>4</v>
      </c>
      <c r="AI116" s="196" t="s">
        <v>298</v>
      </c>
      <c r="AJ116" s="171">
        <v>4</v>
      </c>
      <c r="AK116" s="194">
        <f t="shared" si="49"/>
        <v>3.3333333333333335</v>
      </c>
      <c r="AL116" s="177"/>
      <c r="AM116" s="194">
        <f t="shared" si="50"/>
        <v>0.75</v>
      </c>
      <c r="AN116" s="171" t="str">
        <f t="shared" si="32"/>
        <v>LOW</v>
      </c>
      <c r="AO116" s="171">
        <v>3</v>
      </c>
      <c r="AP116" s="171">
        <f>AO116*C116</f>
        <v>12</v>
      </c>
      <c r="AQ116" s="171" t="str">
        <f t="shared" si="51"/>
        <v>MODERATE RISK</v>
      </c>
    </row>
    <row r="117" spans="2:43" s="176" customFormat="1" ht="56.25">
      <c r="B117" s="171" t="s">
        <v>289</v>
      </c>
      <c r="C117" s="171">
        <v>4</v>
      </c>
      <c r="D117" s="177"/>
      <c r="E117" s="175" t="s">
        <v>292</v>
      </c>
      <c r="F117" s="182" t="s">
        <v>277</v>
      </c>
      <c r="G117" s="182" t="s">
        <v>286</v>
      </c>
      <c r="H117" s="172">
        <v>5200000</v>
      </c>
      <c r="I117" s="190">
        <v>5.0285500000000001</v>
      </c>
      <c r="J117" s="197">
        <v>0.76116300000000003</v>
      </c>
      <c r="K117" s="172">
        <f t="shared" si="46"/>
        <v>3958047.6</v>
      </c>
      <c r="L117" s="191">
        <f t="shared" si="47"/>
        <v>0.15136828708076883</v>
      </c>
      <c r="M117" s="175">
        <f t="shared" si="48"/>
        <v>3</v>
      </c>
      <c r="N117" s="175" t="str">
        <f t="shared" si="39"/>
        <v>15.14% of the road is exposed with a value of 3958047.6</v>
      </c>
      <c r="O117" s="192">
        <v>0.76116300000000003</v>
      </c>
      <c r="P117" s="193">
        <v>1</v>
      </c>
      <c r="Q117" s="171">
        <f t="shared" si="40"/>
        <v>5</v>
      </c>
      <c r="R117" s="192">
        <v>0</v>
      </c>
      <c r="S117" s="193">
        <v>0</v>
      </c>
      <c r="T117" s="171">
        <f t="shared" si="41"/>
        <v>1</v>
      </c>
      <c r="U117" s="194">
        <f t="shared" si="42"/>
        <v>3</v>
      </c>
      <c r="V117" s="171" t="str">
        <f t="shared" si="43"/>
        <v>100% of the exposed length is cement/asphalt road while 0% is rough road</v>
      </c>
      <c r="W117" s="194">
        <f t="shared" si="44"/>
        <v>3</v>
      </c>
      <c r="X117" s="171" t="str">
        <f t="shared" si="45"/>
        <v>MODERATE</v>
      </c>
      <c r="Y117" s="195" t="s">
        <v>88</v>
      </c>
      <c r="Z117" s="171">
        <v>3</v>
      </c>
      <c r="AA117" s="195" t="s">
        <v>89</v>
      </c>
      <c r="AB117" s="171">
        <v>2</v>
      </c>
      <c r="AC117" s="195" t="s">
        <v>90</v>
      </c>
      <c r="AD117" s="171">
        <v>4</v>
      </c>
      <c r="AE117" s="195" t="s">
        <v>91</v>
      </c>
      <c r="AF117" s="171">
        <v>3</v>
      </c>
      <c r="AG117" s="195" t="s">
        <v>87</v>
      </c>
      <c r="AH117" s="171">
        <v>4</v>
      </c>
      <c r="AI117" s="196" t="s">
        <v>298</v>
      </c>
      <c r="AJ117" s="171">
        <v>4</v>
      </c>
      <c r="AK117" s="194">
        <f t="shared" si="49"/>
        <v>3.3333333333333335</v>
      </c>
      <c r="AL117" s="177"/>
      <c r="AM117" s="194">
        <f t="shared" si="50"/>
        <v>0.89999999999999991</v>
      </c>
      <c r="AN117" s="171" t="str">
        <f t="shared" si="32"/>
        <v>LOW</v>
      </c>
      <c r="AO117" s="171">
        <v>1</v>
      </c>
      <c r="AP117" s="171">
        <f>AO117*C117</f>
        <v>4</v>
      </c>
      <c r="AQ117" s="171" t="str">
        <f t="shared" si="51"/>
        <v>LOW RISK</v>
      </c>
    </row>
    <row r="118" spans="2:43" s="176" customFormat="1" ht="56.25">
      <c r="B118" s="171" t="s">
        <v>289</v>
      </c>
      <c r="C118" s="171">
        <v>4</v>
      </c>
      <c r="D118" s="177"/>
      <c r="E118" s="175" t="s">
        <v>292</v>
      </c>
      <c r="F118" s="182" t="s">
        <v>277</v>
      </c>
      <c r="G118" s="182" t="s">
        <v>1</v>
      </c>
      <c r="H118" s="172">
        <v>2600000</v>
      </c>
      <c r="I118" s="190">
        <v>9.4561499999999992</v>
      </c>
      <c r="J118" s="197">
        <v>1.6832800000000001</v>
      </c>
      <c r="K118" s="172">
        <f t="shared" si="46"/>
        <v>4376528</v>
      </c>
      <c r="L118" s="191">
        <f t="shared" si="47"/>
        <v>0.17800902058448737</v>
      </c>
      <c r="M118" s="175">
        <f t="shared" si="48"/>
        <v>3</v>
      </c>
      <c r="N118" s="175" t="str">
        <f t="shared" si="39"/>
        <v>17.8% of the road is exposed with a value of 4376528</v>
      </c>
      <c r="O118" s="192">
        <v>9.4768664000000016E-2</v>
      </c>
      <c r="P118" s="193">
        <v>5.6300000000000003E-2</v>
      </c>
      <c r="Q118" s="171">
        <f t="shared" si="40"/>
        <v>2</v>
      </c>
      <c r="R118" s="192">
        <v>1.5885113360000001</v>
      </c>
      <c r="S118" s="193">
        <v>0.94369999999999998</v>
      </c>
      <c r="T118" s="171">
        <f t="shared" si="41"/>
        <v>5</v>
      </c>
      <c r="U118" s="194">
        <f t="shared" si="42"/>
        <v>3.5</v>
      </c>
      <c r="V118" s="171" t="str">
        <f t="shared" si="43"/>
        <v>5.63% of the exposed length is cement/asphalt road while 94.37% is rough road</v>
      </c>
      <c r="W118" s="194">
        <f t="shared" si="44"/>
        <v>3.25</v>
      </c>
      <c r="X118" s="171" t="str">
        <f t="shared" si="45"/>
        <v>HIGH</v>
      </c>
      <c r="Y118" s="195" t="s">
        <v>88</v>
      </c>
      <c r="Z118" s="171">
        <v>3</v>
      </c>
      <c r="AA118" s="195" t="s">
        <v>89</v>
      </c>
      <c r="AB118" s="171">
        <v>2</v>
      </c>
      <c r="AC118" s="195" t="s">
        <v>90</v>
      </c>
      <c r="AD118" s="171">
        <v>4</v>
      </c>
      <c r="AE118" s="195" t="s">
        <v>91</v>
      </c>
      <c r="AF118" s="171">
        <v>3</v>
      </c>
      <c r="AG118" s="195" t="s">
        <v>87</v>
      </c>
      <c r="AH118" s="171">
        <v>4</v>
      </c>
      <c r="AI118" s="196" t="s">
        <v>298</v>
      </c>
      <c r="AJ118" s="171">
        <v>4</v>
      </c>
      <c r="AK118" s="194">
        <f t="shared" si="49"/>
        <v>3.3333333333333335</v>
      </c>
      <c r="AL118" s="177"/>
      <c r="AM118" s="194">
        <f t="shared" si="50"/>
        <v>0.97499999999999998</v>
      </c>
      <c r="AN118" s="171" t="str">
        <f t="shared" si="32"/>
        <v>LOW</v>
      </c>
      <c r="AO118" s="171">
        <v>3</v>
      </c>
      <c r="AP118" s="171">
        <f>AO118*C118</f>
        <v>12</v>
      </c>
      <c r="AQ118" s="171" t="str">
        <f t="shared" si="51"/>
        <v>MODERATE RISK</v>
      </c>
    </row>
    <row r="119" spans="2:43" s="176" customFormat="1" ht="56.25">
      <c r="B119" s="171" t="s">
        <v>289</v>
      </c>
      <c r="C119" s="171">
        <v>4</v>
      </c>
      <c r="D119" s="177"/>
      <c r="E119" s="175" t="s">
        <v>292</v>
      </c>
      <c r="F119" s="182" t="s">
        <v>277</v>
      </c>
      <c r="G119" s="182" t="s">
        <v>1</v>
      </c>
      <c r="H119" s="172">
        <v>2600000</v>
      </c>
      <c r="I119" s="190">
        <v>9.4561499999999992</v>
      </c>
      <c r="J119" s="197">
        <v>0.131878</v>
      </c>
      <c r="K119" s="172">
        <f t="shared" si="46"/>
        <v>342882.8</v>
      </c>
      <c r="L119" s="191">
        <f t="shared" si="47"/>
        <v>1.3946267772825094E-2</v>
      </c>
      <c r="M119" s="175">
        <f t="shared" si="48"/>
        <v>1</v>
      </c>
      <c r="N119" s="175" t="str">
        <f t="shared" si="39"/>
        <v>1.39% of the road is exposed with a value of 342882.8</v>
      </c>
      <c r="O119" s="192">
        <v>7.4247314000000005E-3</v>
      </c>
      <c r="P119" s="193">
        <v>5.6300000000000003E-2</v>
      </c>
      <c r="Q119" s="171">
        <f t="shared" si="40"/>
        <v>2</v>
      </c>
      <c r="R119" s="192">
        <v>0.1244532686</v>
      </c>
      <c r="S119" s="193">
        <v>0.94369999999999998</v>
      </c>
      <c r="T119" s="171">
        <f t="shared" si="41"/>
        <v>5</v>
      </c>
      <c r="U119" s="194">
        <f t="shared" si="42"/>
        <v>3.5</v>
      </c>
      <c r="V119" s="171" t="str">
        <f t="shared" si="43"/>
        <v>5.63% of the exposed length is cement/asphalt road while 94.37% is rough road</v>
      </c>
      <c r="W119" s="194">
        <f t="shared" si="44"/>
        <v>2.25</v>
      </c>
      <c r="X119" s="171" t="str">
        <f t="shared" si="45"/>
        <v>MODERATE</v>
      </c>
      <c r="Y119" s="195" t="s">
        <v>88</v>
      </c>
      <c r="Z119" s="171">
        <v>3</v>
      </c>
      <c r="AA119" s="195" t="s">
        <v>89</v>
      </c>
      <c r="AB119" s="171">
        <v>2</v>
      </c>
      <c r="AC119" s="195" t="s">
        <v>90</v>
      </c>
      <c r="AD119" s="171">
        <v>4</v>
      </c>
      <c r="AE119" s="195" t="s">
        <v>91</v>
      </c>
      <c r="AF119" s="171">
        <v>3</v>
      </c>
      <c r="AG119" s="195" t="s">
        <v>87</v>
      </c>
      <c r="AH119" s="171">
        <v>4</v>
      </c>
      <c r="AI119" s="196" t="s">
        <v>298</v>
      </c>
      <c r="AJ119" s="171">
        <v>4</v>
      </c>
      <c r="AK119" s="194">
        <f t="shared" si="49"/>
        <v>3.3333333333333335</v>
      </c>
      <c r="AL119" s="177"/>
      <c r="AM119" s="194">
        <f t="shared" si="50"/>
        <v>0.67499999999999993</v>
      </c>
      <c r="AN119" s="171" t="str">
        <f t="shared" si="32"/>
        <v>LOW</v>
      </c>
      <c r="AO119" s="171">
        <v>3</v>
      </c>
      <c r="AP119" s="171">
        <f>AO119*C119</f>
        <v>12</v>
      </c>
      <c r="AQ119" s="171" t="str">
        <f t="shared" si="51"/>
        <v>MODERATE RISK</v>
      </c>
    </row>
    <row r="120" spans="2:43" s="176" customFormat="1" ht="56.25">
      <c r="B120" s="171" t="s">
        <v>289</v>
      </c>
      <c r="C120" s="171">
        <v>4</v>
      </c>
      <c r="D120" s="177"/>
      <c r="E120" s="175" t="s">
        <v>293</v>
      </c>
      <c r="F120" s="182" t="s">
        <v>278</v>
      </c>
      <c r="G120" s="182" t="s">
        <v>286</v>
      </c>
      <c r="H120" s="172">
        <v>5200000</v>
      </c>
      <c r="I120" s="190">
        <v>2.2421099999999998</v>
      </c>
      <c r="J120" s="197">
        <v>0.629</v>
      </c>
      <c r="K120" s="172">
        <f t="shared" si="46"/>
        <v>3270800</v>
      </c>
      <c r="L120" s="191">
        <f t="shared" si="47"/>
        <v>0.28053931341459609</v>
      </c>
      <c r="M120" s="175">
        <f t="shared" si="48"/>
        <v>3</v>
      </c>
      <c r="N120" s="175" t="str">
        <f t="shared" si="39"/>
        <v>28.05% of the road is exposed with a value of 3270800</v>
      </c>
      <c r="O120" s="192">
        <v>0.629</v>
      </c>
      <c r="P120" s="193">
        <v>1</v>
      </c>
      <c r="Q120" s="171">
        <f t="shared" si="40"/>
        <v>5</v>
      </c>
      <c r="R120" s="192">
        <v>0</v>
      </c>
      <c r="S120" s="193">
        <v>0</v>
      </c>
      <c r="T120" s="171">
        <f t="shared" si="41"/>
        <v>1</v>
      </c>
      <c r="U120" s="194">
        <f t="shared" si="42"/>
        <v>3</v>
      </c>
      <c r="V120" s="171" t="str">
        <f t="shared" si="43"/>
        <v>100% of the exposed length is cement/asphalt road while 0% is rough road</v>
      </c>
      <c r="W120" s="194">
        <f t="shared" si="44"/>
        <v>3</v>
      </c>
      <c r="X120" s="171" t="str">
        <f t="shared" si="45"/>
        <v>MODERATE</v>
      </c>
      <c r="Y120" s="195" t="s">
        <v>88</v>
      </c>
      <c r="Z120" s="171">
        <v>3</v>
      </c>
      <c r="AA120" s="195" t="s">
        <v>89</v>
      </c>
      <c r="AB120" s="171">
        <v>2</v>
      </c>
      <c r="AC120" s="195" t="s">
        <v>90</v>
      </c>
      <c r="AD120" s="171">
        <v>4</v>
      </c>
      <c r="AE120" s="195" t="s">
        <v>91</v>
      </c>
      <c r="AF120" s="171">
        <v>3</v>
      </c>
      <c r="AG120" s="195" t="s">
        <v>87</v>
      </c>
      <c r="AH120" s="171">
        <v>4</v>
      </c>
      <c r="AI120" s="196" t="s">
        <v>298</v>
      </c>
      <c r="AJ120" s="171">
        <v>4</v>
      </c>
      <c r="AK120" s="194">
        <f t="shared" si="49"/>
        <v>3.3333333333333335</v>
      </c>
      <c r="AL120" s="177"/>
      <c r="AM120" s="194">
        <f t="shared" si="50"/>
        <v>0.89999999999999991</v>
      </c>
      <c r="AN120" s="171" t="str">
        <f t="shared" si="32"/>
        <v>LOW</v>
      </c>
      <c r="AO120" s="171">
        <v>1</v>
      </c>
      <c r="AP120" s="171">
        <f>AO120*C120</f>
        <v>4</v>
      </c>
      <c r="AQ120" s="171" t="str">
        <f t="shared" si="51"/>
        <v>LOW RISK</v>
      </c>
    </row>
    <row r="121" spans="2:43" s="176" customFormat="1" ht="56.25">
      <c r="B121" s="171" t="s">
        <v>289</v>
      </c>
      <c r="C121" s="171">
        <v>4</v>
      </c>
      <c r="D121" s="177"/>
      <c r="E121" s="175" t="s">
        <v>293</v>
      </c>
      <c r="F121" s="182" t="s">
        <v>278</v>
      </c>
      <c r="G121" s="182" t="s">
        <v>1</v>
      </c>
      <c r="H121" s="172">
        <v>2600000</v>
      </c>
      <c r="I121" s="190">
        <v>3.81514</v>
      </c>
      <c r="J121" s="197">
        <v>0.354825</v>
      </c>
      <c r="K121" s="172">
        <f t="shared" si="46"/>
        <v>922545</v>
      </c>
      <c r="L121" s="191">
        <f t="shared" si="47"/>
        <v>9.3004450688572368E-2</v>
      </c>
      <c r="M121" s="175">
        <f t="shared" si="48"/>
        <v>2</v>
      </c>
      <c r="N121" s="175" t="str">
        <f t="shared" si="39"/>
        <v>9.3% of the road is exposed with a value of 922545</v>
      </c>
      <c r="O121" s="192">
        <v>0.12557256750000001</v>
      </c>
      <c r="P121" s="193">
        <v>0.35389999999999999</v>
      </c>
      <c r="Q121" s="171">
        <f t="shared" si="40"/>
        <v>4</v>
      </c>
      <c r="R121" s="192">
        <v>0.22925243249999999</v>
      </c>
      <c r="S121" s="193">
        <v>0.64610000000000001</v>
      </c>
      <c r="T121" s="171">
        <f t="shared" si="41"/>
        <v>5</v>
      </c>
      <c r="U121" s="194">
        <f t="shared" si="42"/>
        <v>4.5</v>
      </c>
      <c r="V121" s="171" t="str">
        <f t="shared" si="43"/>
        <v>35.39% of the exposed length is cement/asphalt road while 64.61% is rough road</v>
      </c>
      <c r="W121" s="194">
        <f t="shared" si="44"/>
        <v>3.25</v>
      </c>
      <c r="X121" s="171" t="str">
        <f t="shared" si="45"/>
        <v>HIGH</v>
      </c>
      <c r="Y121" s="195" t="s">
        <v>88</v>
      </c>
      <c r="Z121" s="171">
        <v>3</v>
      </c>
      <c r="AA121" s="195" t="s">
        <v>89</v>
      </c>
      <c r="AB121" s="171">
        <v>2</v>
      </c>
      <c r="AC121" s="195" t="s">
        <v>90</v>
      </c>
      <c r="AD121" s="171">
        <v>4</v>
      </c>
      <c r="AE121" s="195" t="s">
        <v>91</v>
      </c>
      <c r="AF121" s="171">
        <v>3</v>
      </c>
      <c r="AG121" s="195" t="s">
        <v>87</v>
      </c>
      <c r="AH121" s="171">
        <v>4</v>
      </c>
      <c r="AI121" s="196" t="s">
        <v>298</v>
      </c>
      <c r="AJ121" s="171">
        <v>4</v>
      </c>
      <c r="AK121" s="194">
        <f t="shared" si="49"/>
        <v>3.3333333333333335</v>
      </c>
      <c r="AL121" s="177"/>
      <c r="AM121" s="194">
        <f t="shared" si="50"/>
        <v>0.97499999999999998</v>
      </c>
      <c r="AN121" s="171" t="str">
        <f t="shared" si="32"/>
        <v>LOW</v>
      </c>
      <c r="AO121" s="171">
        <v>2</v>
      </c>
      <c r="AP121" s="171">
        <f>AO121*C121</f>
        <v>8</v>
      </c>
      <c r="AQ121" s="171" t="str">
        <f t="shared" si="51"/>
        <v>MODERATE RISK</v>
      </c>
    </row>
    <row r="122" spans="2:43" s="176" customFormat="1" ht="56.25">
      <c r="B122" s="171" t="s">
        <v>289</v>
      </c>
      <c r="C122" s="171">
        <v>4</v>
      </c>
      <c r="D122" s="177"/>
      <c r="E122" s="175" t="s">
        <v>293</v>
      </c>
      <c r="F122" s="182" t="s">
        <v>278</v>
      </c>
      <c r="G122" s="182" t="s">
        <v>1</v>
      </c>
      <c r="H122" s="172">
        <v>2600000</v>
      </c>
      <c r="I122" s="190">
        <v>3.81514</v>
      </c>
      <c r="J122" s="197">
        <v>0.76859599999999995</v>
      </c>
      <c r="K122" s="172">
        <f t="shared" si="46"/>
        <v>1998349.5999999999</v>
      </c>
      <c r="L122" s="191">
        <f t="shared" si="47"/>
        <v>0.20145944840818422</v>
      </c>
      <c r="M122" s="175">
        <f t="shared" si="48"/>
        <v>3</v>
      </c>
      <c r="N122" s="175" t="str">
        <f t="shared" si="39"/>
        <v>20.15% of the road is exposed with a value of 1998349.6</v>
      </c>
      <c r="O122" s="192">
        <v>0.27200612439999999</v>
      </c>
      <c r="P122" s="193">
        <v>0.35389999999999999</v>
      </c>
      <c r="Q122" s="171">
        <f t="shared" si="40"/>
        <v>4</v>
      </c>
      <c r="R122" s="192">
        <v>0.49658987559999995</v>
      </c>
      <c r="S122" s="193">
        <v>0.64610000000000001</v>
      </c>
      <c r="T122" s="171">
        <f t="shared" si="41"/>
        <v>5</v>
      </c>
      <c r="U122" s="194">
        <f t="shared" si="42"/>
        <v>4.5</v>
      </c>
      <c r="V122" s="171" t="str">
        <f t="shared" si="43"/>
        <v>35.39% of the exposed length is cement/asphalt road while 64.61% is rough road</v>
      </c>
      <c r="W122" s="194">
        <f t="shared" si="44"/>
        <v>3.75</v>
      </c>
      <c r="X122" s="171" t="str">
        <f t="shared" si="45"/>
        <v>HIGH</v>
      </c>
      <c r="Y122" s="195" t="s">
        <v>88</v>
      </c>
      <c r="Z122" s="171">
        <v>3</v>
      </c>
      <c r="AA122" s="195" t="s">
        <v>89</v>
      </c>
      <c r="AB122" s="171">
        <v>2</v>
      </c>
      <c r="AC122" s="195" t="s">
        <v>90</v>
      </c>
      <c r="AD122" s="171">
        <v>4</v>
      </c>
      <c r="AE122" s="195" t="s">
        <v>91</v>
      </c>
      <c r="AF122" s="171">
        <v>3</v>
      </c>
      <c r="AG122" s="195" t="s">
        <v>87</v>
      </c>
      <c r="AH122" s="171">
        <v>4</v>
      </c>
      <c r="AI122" s="196" t="s">
        <v>298</v>
      </c>
      <c r="AJ122" s="171">
        <v>4</v>
      </c>
      <c r="AK122" s="194">
        <f t="shared" si="49"/>
        <v>3.3333333333333335</v>
      </c>
      <c r="AL122" s="177"/>
      <c r="AM122" s="194">
        <f t="shared" si="50"/>
        <v>1.125</v>
      </c>
      <c r="AN122" s="171" t="str">
        <f t="shared" si="32"/>
        <v>MEDIUM LOW</v>
      </c>
      <c r="AO122" s="171">
        <v>2</v>
      </c>
      <c r="AP122" s="171">
        <f>AO122*C122</f>
        <v>8</v>
      </c>
      <c r="AQ122" s="171" t="str">
        <f t="shared" si="51"/>
        <v>MODERATE RISK</v>
      </c>
    </row>
    <row r="123" spans="2:43" s="176" customFormat="1" ht="56.25">
      <c r="B123" s="171" t="s">
        <v>289</v>
      </c>
      <c r="C123" s="171">
        <v>4</v>
      </c>
      <c r="D123" s="177"/>
      <c r="E123" s="175" t="s">
        <v>293</v>
      </c>
      <c r="F123" s="182" t="s">
        <v>278</v>
      </c>
      <c r="G123" s="182" t="s">
        <v>1</v>
      </c>
      <c r="H123" s="172">
        <v>2600000</v>
      </c>
      <c r="I123" s="190">
        <v>3.81514</v>
      </c>
      <c r="J123" s="197">
        <v>0.77523500000000001</v>
      </c>
      <c r="K123" s="172">
        <f t="shared" si="46"/>
        <v>2015611</v>
      </c>
      <c r="L123" s="191">
        <f t="shared" si="47"/>
        <v>0.20319962045953752</v>
      </c>
      <c r="M123" s="175">
        <f t="shared" si="48"/>
        <v>3</v>
      </c>
      <c r="N123" s="175" t="str">
        <f t="shared" si="39"/>
        <v>20.32% of the road is exposed with a value of 2015611</v>
      </c>
      <c r="O123" s="192">
        <v>0.27435566649999998</v>
      </c>
      <c r="P123" s="193">
        <v>0.35389999999999999</v>
      </c>
      <c r="Q123" s="171">
        <f t="shared" si="40"/>
        <v>4</v>
      </c>
      <c r="R123" s="192">
        <v>0.50087933350000002</v>
      </c>
      <c r="S123" s="193">
        <v>0.64610000000000001</v>
      </c>
      <c r="T123" s="171">
        <f t="shared" si="41"/>
        <v>5</v>
      </c>
      <c r="U123" s="194">
        <f t="shared" si="42"/>
        <v>4.5</v>
      </c>
      <c r="V123" s="171" t="str">
        <f t="shared" si="43"/>
        <v>35.39% of the exposed length is cement/asphalt road while 64.61% is rough road</v>
      </c>
      <c r="W123" s="194">
        <f t="shared" si="44"/>
        <v>3.75</v>
      </c>
      <c r="X123" s="171" t="str">
        <f t="shared" si="45"/>
        <v>HIGH</v>
      </c>
      <c r="Y123" s="195" t="s">
        <v>88</v>
      </c>
      <c r="Z123" s="171">
        <v>3</v>
      </c>
      <c r="AA123" s="195" t="s">
        <v>89</v>
      </c>
      <c r="AB123" s="171">
        <v>2</v>
      </c>
      <c r="AC123" s="195" t="s">
        <v>90</v>
      </c>
      <c r="AD123" s="171">
        <v>4</v>
      </c>
      <c r="AE123" s="195" t="s">
        <v>91</v>
      </c>
      <c r="AF123" s="171">
        <v>3</v>
      </c>
      <c r="AG123" s="195" t="s">
        <v>87</v>
      </c>
      <c r="AH123" s="171">
        <v>4</v>
      </c>
      <c r="AI123" s="196" t="s">
        <v>298</v>
      </c>
      <c r="AJ123" s="171">
        <v>4</v>
      </c>
      <c r="AK123" s="194">
        <f t="shared" si="49"/>
        <v>3.3333333333333335</v>
      </c>
      <c r="AL123" s="177"/>
      <c r="AM123" s="194">
        <f t="shared" si="50"/>
        <v>1.125</v>
      </c>
      <c r="AN123" s="171" t="str">
        <f t="shared" ref="AN123:AN129" si="52">_xlfn.IFS(AM123&gt;4,"HIGH",AM123&gt;3,"MEDIUM HIGH",AM123&gt;2,"MEDIUM",AM123&gt;1,"MEDIUM LOW",AM123&lt;=1,"LOW")</f>
        <v>MEDIUM LOW</v>
      </c>
      <c r="AO123" s="171">
        <v>2</v>
      </c>
      <c r="AP123" s="171">
        <f>AO123*C123</f>
        <v>8</v>
      </c>
      <c r="AQ123" s="171" t="str">
        <f t="shared" si="51"/>
        <v>MODERATE RISK</v>
      </c>
    </row>
    <row r="124" spans="2:43" s="176" customFormat="1" ht="56.25">
      <c r="B124" s="171" t="s">
        <v>289</v>
      </c>
      <c r="C124" s="171">
        <v>4</v>
      </c>
      <c r="D124" s="177"/>
      <c r="E124" s="175" t="s">
        <v>293</v>
      </c>
      <c r="F124" s="182" t="s">
        <v>281</v>
      </c>
      <c r="G124" s="182" t="s">
        <v>286</v>
      </c>
      <c r="H124" s="172">
        <v>5200000</v>
      </c>
      <c r="I124" s="190">
        <v>6.9679900000000004</v>
      </c>
      <c r="J124" s="197">
        <v>0.27574399999999999</v>
      </c>
      <c r="K124" s="172">
        <f t="shared" si="46"/>
        <v>1433868.8</v>
      </c>
      <c r="L124" s="191">
        <f t="shared" si="47"/>
        <v>3.9572961499657715E-2</v>
      </c>
      <c r="M124" s="175">
        <f t="shared" si="48"/>
        <v>1</v>
      </c>
      <c r="N124" s="175" t="str">
        <f t="shared" si="39"/>
        <v>3.96% of the road is exposed with a value of 1433868.8</v>
      </c>
      <c r="O124" s="192">
        <v>0.27574399999999999</v>
      </c>
      <c r="P124" s="193">
        <v>1</v>
      </c>
      <c r="Q124" s="171">
        <f t="shared" si="40"/>
        <v>5</v>
      </c>
      <c r="R124" s="192">
        <v>0</v>
      </c>
      <c r="S124" s="193">
        <v>0</v>
      </c>
      <c r="T124" s="171">
        <f t="shared" si="41"/>
        <v>1</v>
      </c>
      <c r="U124" s="194">
        <f t="shared" si="42"/>
        <v>3</v>
      </c>
      <c r="V124" s="171" t="str">
        <f t="shared" si="43"/>
        <v>100% of the exposed length is cement/asphalt road while 0% is rough road</v>
      </c>
      <c r="W124" s="194">
        <f t="shared" si="44"/>
        <v>2</v>
      </c>
      <c r="X124" s="171" t="str">
        <f t="shared" si="45"/>
        <v>LOW</v>
      </c>
      <c r="Y124" s="195" t="s">
        <v>88</v>
      </c>
      <c r="Z124" s="171">
        <v>3</v>
      </c>
      <c r="AA124" s="195" t="s">
        <v>89</v>
      </c>
      <c r="AB124" s="171">
        <v>2</v>
      </c>
      <c r="AC124" s="195" t="s">
        <v>90</v>
      </c>
      <c r="AD124" s="171">
        <v>4</v>
      </c>
      <c r="AE124" s="195" t="s">
        <v>91</v>
      </c>
      <c r="AF124" s="171">
        <v>3</v>
      </c>
      <c r="AG124" s="195" t="s">
        <v>87</v>
      </c>
      <c r="AH124" s="171">
        <v>4</v>
      </c>
      <c r="AI124" s="196" t="s">
        <v>298</v>
      </c>
      <c r="AJ124" s="171">
        <v>4</v>
      </c>
      <c r="AK124" s="194">
        <f t="shared" si="49"/>
        <v>3.3333333333333335</v>
      </c>
      <c r="AL124" s="177"/>
      <c r="AM124" s="194">
        <f t="shared" si="50"/>
        <v>0.6</v>
      </c>
      <c r="AN124" s="171" t="str">
        <f t="shared" si="52"/>
        <v>LOW</v>
      </c>
      <c r="AO124" s="171">
        <v>1</v>
      </c>
      <c r="AP124" s="171">
        <f>AO124*C124</f>
        <v>4</v>
      </c>
      <c r="AQ124" s="171" t="str">
        <f t="shared" si="51"/>
        <v>LOW RISK</v>
      </c>
    </row>
    <row r="125" spans="2:43" s="176" customFormat="1" ht="56.25">
      <c r="B125" s="171" t="s">
        <v>289</v>
      </c>
      <c r="C125" s="171">
        <v>4</v>
      </c>
      <c r="D125" s="177"/>
      <c r="E125" s="175" t="s">
        <v>293</v>
      </c>
      <c r="F125" s="182" t="s">
        <v>281</v>
      </c>
      <c r="G125" s="182" t="s">
        <v>286</v>
      </c>
      <c r="H125" s="172">
        <v>5200000</v>
      </c>
      <c r="I125" s="190">
        <v>6.9679900000000004</v>
      </c>
      <c r="J125" s="197">
        <v>3.0173000000000001</v>
      </c>
      <c r="K125" s="172">
        <f t="shared" si="46"/>
        <v>15689960</v>
      </c>
      <c r="L125" s="191">
        <f t="shared" si="47"/>
        <v>0.43302300950489309</v>
      </c>
      <c r="M125" s="175">
        <f t="shared" si="48"/>
        <v>4</v>
      </c>
      <c r="N125" s="175" t="str">
        <f t="shared" si="39"/>
        <v>43.3% of the road is exposed with a value of 15689960</v>
      </c>
      <c r="O125" s="192">
        <v>3.0173000000000001</v>
      </c>
      <c r="P125" s="193">
        <v>1</v>
      </c>
      <c r="Q125" s="171">
        <f t="shared" si="40"/>
        <v>5</v>
      </c>
      <c r="R125" s="192">
        <v>0</v>
      </c>
      <c r="S125" s="193">
        <v>0</v>
      </c>
      <c r="T125" s="171">
        <f t="shared" si="41"/>
        <v>1</v>
      </c>
      <c r="U125" s="194">
        <f t="shared" si="42"/>
        <v>3</v>
      </c>
      <c r="V125" s="171" t="str">
        <f t="shared" si="43"/>
        <v>100% of the exposed length is cement/asphalt road while 0% is rough road</v>
      </c>
      <c r="W125" s="194">
        <f t="shared" si="44"/>
        <v>3.5</v>
      </c>
      <c r="X125" s="171" t="str">
        <f t="shared" si="45"/>
        <v>HIGH</v>
      </c>
      <c r="Y125" s="195" t="s">
        <v>88</v>
      </c>
      <c r="Z125" s="171">
        <v>3</v>
      </c>
      <c r="AA125" s="195" t="s">
        <v>89</v>
      </c>
      <c r="AB125" s="171">
        <v>2</v>
      </c>
      <c r="AC125" s="195" t="s">
        <v>90</v>
      </c>
      <c r="AD125" s="171">
        <v>4</v>
      </c>
      <c r="AE125" s="195" t="s">
        <v>91</v>
      </c>
      <c r="AF125" s="171">
        <v>3</v>
      </c>
      <c r="AG125" s="195" t="s">
        <v>87</v>
      </c>
      <c r="AH125" s="171">
        <v>4</v>
      </c>
      <c r="AI125" s="196" t="s">
        <v>298</v>
      </c>
      <c r="AJ125" s="171">
        <v>4</v>
      </c>
      <c r="AK125" s="194">
        <f t="shared" si="49"/>
        <v>3.3333333333333335</v>
      </c>
      <c r="AL125" s="177"/>
      <c r="AM125" s="194">
        <f t="shared" si="50"/>
        <v>1.05</v>
      </c>
      <c r="AN125" s="171" t="str">
        <f t="shared" si="52"/>
        <v>MEDIUM LOW</v>
      </c>
      <c r="AO125" s="171">
        <v>1</v>
      </c>
      <c r="AP125" s="171">
        <f>AO125*C125</f>
        <v>4</v>
      </c>
      <c r="AQ125" s="171" t="str">
        <f t="shared" si="51"/>
        <v>LOW RISK</v>
      </c>
    </row>
    <row r="126" spans="2:43" s="176" customFormat="1" ht="56.25">
      <c r="B126" s="171" t="s">
        <v>289</v>
      </c>
      <c r="C126" s="171">
        <v>4</v>
      </c>
      <c r="D126" s="177"/>
      <c r="E126" s="175" t="s">
        <v>293</v>
      </c>
      <c r="F126" s="182" t="s">
        <v>281</v>
      </c>
      <c r="G126" s="182" t="s">
        <v>286</v>
      </c>
      <c r="H126" s="172">
        <v>5200000</v>
      </c>
      <c r="I126" s="190">
        <v>6.9679900000000004</v>
      </c>
      <c r="J126" s="197">
        <v>1.3297699999999999</v>
      </c>
      <c r="K126" s="172">
        <f t="shared" si="46"/>
        <v>6914803.9999999991</v>
      </c>
      <c r="L126" s="191">
        <f t="shared" si="47"/>
        <v>0.19083982611915343</v>
      </c>
      <c r="M126" s="175">
        <f t="shared" si="48"/>
        <v>3</v>
      </c>
      <c r="N126" s="175" t="str">
        <f t="shared" si="39"/>
        <v>19.08% of the road is exposed with a value of 6914804</v>
      </c>
      <c r="O126" s="192">
        <v>1.3297699999999999</v>
      </c>
      <c r="P126" s="193">
        <v>1</v>
      </c>
      <c r="Q126" s="171">
        <f t="shared" si="40"/>
        <v>5</v>
      </c>
      <c r="R126" s="192">
        <v>0</v>
      </c>
      <c r="S126" s="193">
        <v>0</v>
      </c>
      <c r="T126" s="171">
        <f t="shared" si="41"/>
        <v>1</v>
      </c>
      <c r="U126" s="194">
        <f t="shared" si="42"/>
        <v>3</v>
      </c>
      <c r="V126" s="171" t="str">
        <f t="shared" si="43"/>
        <v>100% of the exposed length is cement/asphalt road while 0% is rough road</v>
      </c>
      <c r="W126" s="194">
        <f t="shared" si="44"/>
        <v>3</v>
      </c>
      <c r="X126" s="171" t="str">
        <f t="shared" si="45"/>
        <v>MODERATE</v>
      </c>
      <c r="Y126" s="195" t="s">
        <v>88</v>
      </c>
      <c r="Z126" s="171">
        <v>3</v>
      </c>
      <c r="AA126" s="195" t="s">
        <v>89</v>
      </c>
      <c r="AB126" s="171">
        <v>2</v>
      </c>
      <c r="AC126" s="195" t="s">
        <v>90</v>
      </c>
      <c r="AD126" s="171">
        <v>4</v>
      </c>
      <c r="AE126" s="195" t="s">
        <v>91</v>
      </c>
      <c r="AF126" s="171">
        <v>3</v>
      </c>
      <c r="AG126" s="195" t="s">
        <v>87</v>
      </c>
      <c r="AH126" s="171">
        <v>4</v>
      </c>
      <c r="AI126" s="196" t="s">
        <v>298</v>
      </c>
      <c r="AJ126" s="171">
        <v>4</v>
      </c>
      <c r="AK126" s="194">
        <f t="shared" ref="AK126:AK129" si="53">AVERAGE(Z126,AB126,AD126,AF126,AH126,AJ126)</f>
        <v>3.3333333333333335</v>
      </c>
      <c r="AL126" s="177"/>
      <c r="AM126" s="194">
        <f t="shared" ref="AM126:AM129" si="54">W126/AK126</f>
        <v>0.89999999999999991</v>
      </c>
      <c r="AN126" s="171" t="str">
        <f t="shared" si="52"/>
        <v>LOW</v>
      </c>
      <c r="AO126" s="171">
        <v>1</v>
      </c>
      <c r="AP126" s="171">
        <f>AO126*C126</f>
        <v>4</v>
      </c>
      <c r="AQ126" s="171" t="str">
        <f t="shared" ref="AQ126:AQ129" si="55">_xlfn.IFS(AP126&lt;=5,"LOW RISK",AND(AP126&gt;5,AP126&lt;=12),"MODERATE RISK",AP126&gt;12,"HIGH RISK")</f>
        <v>LOW RISK</v>
      </c>
    </row>
    <row r="127" spans="2:43" s="176" customFormat="1" ht="56.25">
      <c r="B127" s="171" t="s">
        <v>289</v>
      </c>
      <c r="C127" s="171">
        <v>4</v>
      </c>
      <c r="D127" s="177"/>
      <c r="E127" s="175" t="s">
        <v>293</v>
      </c>
      <c r="F127" s="182" t="s">
        <v>281</v>
      </c>
      <c r="G127" s="182" t="s">
        <v>1</v>
      </c>
      <c r="H127" s="172">
        <v>2600000</v>
      </c>
      <c r="I127" s="190">
        <v>61.204300000000003</v>
      </c>
      <c r="J127" s="197">
        <v>2.6386500000000002</v>
      </c>
      <c r="K127" s="172">
        <f t="shared" si="46"/>
        <v>6860490</v>
      </c>
      <c r="L127" s="191">
        <f t="shared" si="47"/>
        <v>4.3112166955589719E-2</v>
      </c>
      <c r="M127" s="175">
        <f t="shared" si="48"/>
        <v>1</v>
      </c>
      <c r="N127" s="175" t="str">
        <f t="shared" si="39"/>
        <v>4.31% of the road is exposed with a value of 6860490</v>
      </c>
      <c r="O127" s="192">
        <v>0.14090391000000002</v>
      </c>
      <c r="P127" s="193">
        <v>5.3400000000000003E-2</v>
      </c>
      <c r="Q127" s="171">
        <f t="shared" si="40"/>
        <v>2</v>
      </c>
      <c r="R127" s="192">
        <v>2.4977460900000001</v>
      </c>
      <c r="S127" s="193">
        <v>0.9466</v>
      </c>
      <c r="T127" s="171">
        <f t="shared" si="41"/>
        <v>5</v>
      </c>
      <c r="U127" s="194">
        <f t="shared" si="42"/>
        <v>3.5</v>
      </c>
      <c r="V127" s="171" t="str">
        <f t="shared" si="43"/>
        <v>5.34% of the exposed length is cement/asphalt road while 94.66% is rough road</v>
      </c>
      <c r="W127" s="194">
        <f t="shared" si="44"/>
        <v>2.25</v>
      </c>
      <c r="X127" s="171" t="str">
        <f t="shared" si="45"/>
        <v>MODERATE</v>
      </c>
      <c r="Y127" s="195" t="s">
        <v>88</v>
      </c>
      <c r="Z127" s="171">
        <v>3</v>
      </c>
      <c r="AA127" s="195" t="s">
        <v>89</v>
      </c>
      <c r="AB127" s="171">
        <v>2</v>
      </c>
      <c r="AC127" s="195" t="s">
        <v>90</v>
      </c>
      <c r="AD127" s="171">
        <v>4</v>
      </c>
      <c r="AE127" s="195" t="s">
        <v>91</v>
      </c>
      <c r="AF127" s="171">
        <v>3</v>
      </c>
      <c r="AG127" s="195" t="s">
        <v>87</v>
      </c>
      <c r="AH127" s="171">
        <v>4</v>
      </c>
      <c r="AI127" s="196" t="s">
        <v>298</v>
      </c>
      <c r="AJ127" s="171">
        <v>4</v>
      </c>
      <c r="AK127" s="194">
        <f t="shared" si="53"/>
        <v>3.3333333333333335</v>
      </c>
      <c r="AL127" s="177"/>
      <c r="AM127" s="194">
        <f t="shared" si="54"/>
        <v>0.67499999999999993</v>
      </c>
      <c r="AN127" s="171" t="str">
        <f t="shared" si="52"/>
        <v>LOW</v>
      </c>
      <c r="AO127" s="171">
        <v>2</v>
      </c>
      <c r="AP127" s="171">
        <f>AO127*C127</f>
        <v>8</v>
      </c>
      <c r="AQ127" s="171" t="str">
        <f t="shared" si="55"/>
        <v>MODERATE RISK</v>
      </c>
    </row>
    <row r="128" spans="2:43" s="176" customFormat="1" ht="56.25">
      <c r="B128" s="171" t="s">
        <v>289</v>
      </c>
      <c r="C128" s="171">
        <v>4</v>
      </c>
      <c r="D128" s="177"/>
      <c r="E128" s="175" t="s">
        <v>293</v>
      </c>
      <c r="F128" s="182" t="s">
        <v>281</v>
      </c>
      <c r="G128" s="182" t="s">
        <v>1</v>
      </c>
      <c r="H128" s="172">
        <v>2600000</v>
      </c>
      <c r="I128" s="190">
        <v>61.204300000000003</v>
      </c>
      <c r="J128" s="197">
        <v>38.712299999999999</v>
      </c>
      <c r="K128" s="172">
        <f t="shared" si="46"/>
        <v>100651980</v>
      </c>
      <c r="L128" s="191">
        <f t="shared" si="47"/>
        <v>0.63250948054303369</v>
      </c>
      <c r="M128" s="175">
        <f t="shared" si="48"/>
        <v>5</v>
      </c>
      <c r="N128" s="175" t="str">
        <f t="shared" si="39"/>
        <v>63.25% of the road is exposed with a value of 100651980</v>
      </c>
      <c r="O128" s="192">
        <v>2.0672368200000002</v>
      </c>
      <c r="P128" s="193">
        <v>5.3400000000000003E-2</v>
      </c>
      <c r="Q128" s="171">
        <f t="shared" si="40"/>
        <v>2</v>
      </c>
      <c r="R128" s="192">
        <v>36.645063180000001</v>
      </c>
      <c r="S128" s="193">
        <v>0.9466</v>
      </c>
      <c r="T128" s="171">
        <f t="shared" si="41"/>
        <v>5</v>
      </c>
      <c r="U128" s="194">
        <f t="shared" si="42"/>
        <v>3.5</v>
      </c>
      <c r="V128" s="171" t="str">
        <f t="shared" si="43"/>
        <v>5.34% of the exposed length is cement/asphalt road while 94.66% is rough road</v>
      </c>
      <c r="W128" s="194">
        <f t="shared" si="44"/>
        <v>4.25</v>
      </c>
      <c r="X128" s="171" t="str">
        <f t="shared" si="45"/>
        <v>VERY HIGH</v>
      </c>
      <c r="Y128" s="195" t="s">
        <v>88</v>
      </c>
      <c r="Z128" s="171">
        <v>3</v>
      </c>
      <c r="AA128" s="195" t="s">
        <v>89</v>
      </c>
      <c r="AB128" s="171">
        <v>2</v>
      </c>
      <c r="AC128" s="195" t="s">
        <v>90</v>
      </c>
      <c r="AD128" s="171">
        <v>4</v>
      </c>
      <c r="AE128" s="195" t="s">
        <v>91</v>
      </c>
      <c r="AF128" s="171">
        <v>3</v>
      </c>
      <c r="AG128" s="195" t="s">
        <v>87</v>
      </c>
      <c r="AH128" s="171">
        <v>4</v>
      </c>
      <c r="AI128" s="196" t="s">
        <v>298</v>
      </c>
      <c r="AJ128" s="171">
        <v>4</v>
      </c>
      <c r="AK128" s="194">
        <f t="shared" si="53"/>
        <v>3.3333333333333335</v>
      </c>
      <c r="AL128" s="177"/>
      <c r="AM128" s="194">
        <f t="shared" si="54"/>
        <v>1.2749999999999999</v>
      </c>
      <c r="AN128" s="171" t="str">
        <f t="shared" si="52"/>
        <v>MEDIUM LOW</v>
      </c>
      <c r="AO128" s="171">
        <v>2</v>
      </c>
      <c r="AP128" s="171">
        <f>AO128*C128</f>
        <v>8</v>
      </c>
      <c r="AQ128" s="171" t="str">
        <f t="shared" si="55"/>
        <v>MODERATE RISK</v>
      </c>
    </row>
    <row r="129" spans="2:43" s="176" customFormat="1" ht="56.25">
      <c r="B129" s="171" t="s">
        <v>289</v>
      </c>
      <c r="C129" s="171">
        <v>4</v>
      </c>
      <c r="D129" s="177"/>
      <c r="E129" s="175" t="s">
        <v>293</v>
      </c>
      <c r="F129" s="182" t="s">
        <v>281</v>
      </c>
      <c r="G129" s="182" t="s">
        <v>1</v>
      </c>
      <c r="H129" s="172">
        <v>2600000</v>
      </c>
      <c r="I129" s="190">
        <v>61.204300000000003</v>
      </c>
      <c r="J129" s="197">
        <v>13.7552</v>
      </c>
      <c r="K129" s="172">
        <f t="shared" si="46"/>
        <v>35763520</v>
      </c>
      <c r="L129" s="191">
        <f t="shared" si="47"/>
        <v>0.22474237921191811</v>
      </c>
      <c r="M129" s="175">
        <f t="shared" si="48"/>
        <v>3</v>
      </c>
      <c r="N129" s="175" t="str">
        <f t="shared" si="39"/>
        <v>22.47% of the road is exposed with a value of 35763520</v>
      </c>
      <c r="O129" s="192">
        <v>0.73452768000000002</v>
      </c>
      <c r="P129" s="193">
        <v>5.3400000000000003E-2</v>
      </c>
      <c r="Q129" s="171">
        <f t="shared" si="40"/>
        <v>2</v>
      </c>
      <c r="R129" s="192">
        <v>13.020672320000001</v>
      </c>
      <c r="S129" s="193">
        <v>0.9466</v>
      </c>
      <c r="T129" s="171">
        <f t="shared" si="41"/>
        <v>5</v>
      </c>
      <c r="U129" s="194">
        <f t="shared" si="42"/>
        <v>3.5</v>
      </c>
      <c r="V129" s="171" t="str">
        <f t="shared" si="43"/>
        <v>5.34% of the exposed length is cement/asphalt road while 94.66% is rough road</v>
      </c>
      <c r="W129" s="194">
        <f t="shared" si="44"/>
        <v>3.25</v>
      </c>
      <c r="X129" s="171" t="str">
        <f t="shared" si="45"/>
        <v>HIGH</v>
      </c>
      <c r="Y129" s="195" t="s">
        <v>88</v>
      </c>
      <c r="Z129" s="171">
        <v>3</v>
      </c>
      <c r="AA129" s="195" t="s">
        <v>89</v>
      </c>
      <c r="AB129" s="171">
        <v>2</v>
      </c>
      <c r="AC129" s="195" t="s">
        <v>90</v>
      </c>
      <c r="AD129" s="171">
        <v>4</v>
      </c>
      <c r="AE129" s="195" t="s">
        <v>91</v>
      </c>
      <c r="AF129" s="171">
        <v>3</v>
      </c>
      <c r="AG129" s="195" t="s">
        <v>87</v>
      </c>
      <c r="AH129" s="171">
        <v>4</v>
      </c>
      <c r="AI129" s="196" t="s">
        <v>298</v>
      </c>
      <c r="AJ129" s="171">
        <v>4</v>
      </c>
      <c r="AK129" s="194">
        <f t="shared" si="53"/>
        <v>3.3333333333333335</v>
      </c>
      <c r="AL129" s="177"/>
      <c r="AM129" s="194">
        <f t="shared" si="54"/>
        <v>0.97499999999999998</v>
      </c>
      <c r="AN129" s="171" t="str">
        <f t="shared" si="52"/>
        <v>LOW</v>
      </c>
      <c r="AO129" s="171">
        <v>2</v>
      </c>
      <c r="AP129" s="171">
        <f>AO129*C129</f>
        <v>8</v>
      </c>
      <c r="AQ129" s="171" t="str">
        <f t="shared" si="55"/>
        <v>MODERATE RISK</v>
      </c>
    </row>
  </sheetData>
  <mergeCells count="22">
    <mergeCell ref="AP3:AP4"/>
    <mergeCell ref="AQ3:AQ4"/>
    <mergeCell ref="P4:Q4"/>
    <mergeCell ref="S4:T4"/>
    <mergeCell ref="Y4:Z4"/>
    <mergeCell ref="AA4:AB4"/>
    <mergeCell ref="AC4:AD4"/>
    <mergeCell ref="W3:X4"/>
    <mergeCell ref="Y3:AK3"/>
    <mergeCell ref="AL3:AL4"/>
    <mergeCell ref="AM3:AM4"/>
    <mergeCell ref="AN3:AN4"/>
    <mergeCell ref="AO3:AO4"/>
    <mergeCell ref="AE4:AF4"/>
    <mergeCell ref="AG4:AH4"/>
    <mergeCell ref="AI4:AJ4"/>
    <mergeCell ref="V3:V4"/>
    <mergeCell ref="A3:A4"/>
    <mergeCell ref="B3:D3"/>
    <mergeCell ref="E3:M3"/>
    <mergeCell ref="N3:N4"/>
    <mergeCell ref="P3:U3"/>
  </mergeCells>
  <conditionalFormatting sqref="AN6:AN129">
    <cfRule type="containsText" dxfId="12" priority="9" operator="containsText" text="HIGH">
      <formula>NOT(ISERROR(SEARCH("HIGH",AN6)))</formula>
    </cfRule>
    <cfRule type="containsText" dxfId="11" priority="10" operator="containsText" text="MEDIUM HIGH">
      <formula>NOT(ISERROR(SEARCH("MEDIUM HIGH",AN6)))</formula>
    </cfRule>
    <cfRule type="containsText" dxfId="10" priority="11" operator="containsText" text="MEDIUM">
      <formula>NOT(ISERROR(SEARCH("MEDIUM",AN6)))</formula>
    </cfRule>
    <cfRule type="containsText" dxfId="9" priority="12" operator="containsText" text="MEDIUM LOW">
      <formula>NOT(ISERROR(SEARCH("MEDIUM LOW",AN6)))</formula>
    </cfRule>
    <cfRule type="containsText" dxfId="8" priority="13" operator="containsText" text="low">
      <formula>NOT(ISERROR(SEARCH("low",AN6)))</formula>
    </cfRule>
  </conditionalFormatting>
  <conditionalFormatting sqref="AQ6:AQ129">
    <cfRule type="containsText" dxfId="7" priority="6" operator="containsText" text="LOW RISK">
      <formula>NOT(ISERROR(SEARCH("LOW RISK",AQ6)))</formula>
    </cfRule>
    <cfRule type="containsText" dxfId="6" priority="7" operator="containsText" text="MODERATE RISK">
      <formula>NOT(ISERROR(SEARCH("MODERATE RISK",AQ6)))</formula>
    </cfRule>
    <cfRule type="containsText" dxfId="5" priority="8" operator="containsText" text="HIGH RISK">
      <formula>NOT(ISERROR(SEARCH("HIGH RISK",AQ6)))</formula>
    </cfRule>
  </conditionalFormatting>
  <conditionalFormatting sqref="X6:X129">
    <cfRule type="containsText" dxfId="4" priority="1" operator="containsText" text="VERY LOW">
      <formula>NOT(ISERROR(SEARCH("VERY LOW",X6)))</formula>
    </cfRule>
    <cfRule type="containsText" dxfId="3" priority="2" operator="containsText" text="LOW">
      <formula>NOT(ISERROR(SEARCH("LOW",X6)))</formula>
    </cfRule>
    <cfRule type="containsText" dxfId="2" priority="3" operator="containsText" text="MODERATE">
      <formula>NOT(ISERROR(SEARCH("MODERATE",X6)))</formula>
    </cfRule>
    <cfRule type="containsText" dxfId="1" priority="4" operator="containsText" text="HIGH">
      <formula>NOT(ISERROR(SEARCH("HIGH",X6)))</formula>
    </cfRule>
    <cfRule type="containsText" dxfId="0" priority="5" operator="containsText" text="VERY HIGH">
      <formula>NOT(ISERROR(SEARCH("VERY HIGH",X6)))</formula>
    </cfRule>
  </conditionalFormatting>
  <dataValidations count="1">
    <dataValidation showDropDown="1" showInputMessage="1" showErrorMessage="1" sqref="G74:G80 G82:G90 G6:G72" xr:uid="{F1692AFE-2852-4004-ACDA-B3EF9C539C35}"/>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86D62-9D8A-4018-ADE8-D9B88948D0EA}">
  <dimension ref="A1:H3"/>
  <sheetViews>
    <sheetView zoomScale="85" zoomScaleNormal="85" workbookViewId="0">
      <selection activeCell="B22" sqref="B22"/>
    </sheetView>
  </sheetViews>
  <sheetFormatPr defaultRowHeight="15"/>
  <cols>
    <col min="1" max="1" width="17.140625" style="56" customWidth="1"/>
    <col min="2" max="2" width="34.7109375" style="56" customWidth="1"/>
    <col min="3" max="3" width="30.140625" style="56" customWidth="1"/>
    <col min="4" max="4" width="24.28515625" style="56" customWidth="1"/>
    <col min="5" max="5" width="16.5703125" style="56" customWidth="1"/>
    <col min="6" max="6" width="20.140625" style="56" customWidth="1"/>
    <col min="7" max="7" width="23.140625" style="56" customWidth="1"/>
    <col min="8" max="8" width="24.5703125" style="56" customWidth="1"/>
    <col min="9" max="16384" width="9.140625" style="56"/>
  </cols>
  <sheetData>
    <row r="1" spans="1:8" ht="15.75">
      <c r="A1" s="99" t="s">
        <v>198</v>
      </c>
      <c r="B1" s="99" t="s">
        <v>199</v>
      </c>
      <c r="C1" s="55" t="s">
        <v>200</v>
      </c>
      <c r="D1" s="100" t="s">
        <v>201</v>
      </c>
      <c r="E1" s="102" t="s">
        <v>202</v>
      </c>
      <c r="F1" s="102" t="s">
        <v>203</v>
      </c>
      <c r="G1" s="102" t="s">
        <v>204</v>
      </c>
      <c r="H1" s="97" t="s">
        <v>147</v>
      </c>
    </row>
    <row r="2" spans="1:8" ht="94.5">
      <c r="A2" s="99"/>
      <c r="B2" s="99"/>
      <c r="C2" s="57" t="s">
        <v>205</v>
      </c>
      <c r="D2" s="101"/>
      <c r="E2" s="103"/>
      <c r="F2" s="103"/>
      <c r="G2" s="103"/>
      <c r="H2" s="98"/>
    </row>
    <row r="3" spans="1:8" ht="15.75">
      <c r="A3" s="58" t="s">
        <v>55</v>
      </c>
      <c r="B3" s="59"/>
      <c r="C3" s="59"/>
      <c r="D3" s="59"/>
      <c r="E3" s="59"/>
      <c r="F3" s="59"/>
      <c r="G3" s="59"/>
      <c r="H3" s="60"/>
    </row>
  </sheetData>
  <mergeCells count="7">
    <mergeCell ref="H1:H2"/>
    <mergeCell ref="A1:A2"/>
    <mergeCell ref="B1:B2"/>
    <mergeCell ref="D1:D2"/>
    <mergeCell ref="E1:E2"/>
    <mergeCell ref="F1:F2"/>
    <mergeCell ref="G1: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0E2A7-5F48-48A4-83D3-6A7BAF5D148D}">
  <dimension ref="A1:V23"/>
  <sheetViews>
    <sheetView zoomScale="55" zoomScaleNormal="55" workbookViewId="0">
      <selection activeCell="C8" sqref="C8:V9"/>
    </sheetView>
  </sheetViews>
  <sheetFormatPr defaultRowHeight="15"/>
  <cols>
    <col min="1" max="1" width="25.28515625" style="52" bestFit="1" customWidth="1"/>
    <col min="2" max="2" width="17.85546875" style="52" customWidth="1"/>
    <col min="3" max="3" width="18.85546875" style="52" customWidth="1"/>
    <col min="4" max="4" width="20.28515625" style="52" customWidth="1"/>
    <col min="5" max="6" width="24.85546875" style="52" customWidth="1"/>
    <col min="7" max="7" width="33.28515625" style="52" customWidth="1"/>
    <col min="8" max="8" width="24.85546875" style="52" customWidth="1"/>
    <col min="9" max="9" width="26.28515625" style="52" customWidth="1"/>
    <col min="10" max="10" width="27.28515625" style="52" hidden="1" customWidth="1"/>
    <col min="11" max="11" width="35.28515625" style="52" customWidth="1"/>
    <col min="12" max="12" width="60" style="52" bestFit="1" customWidth="1"/>
    <col min="13" max="13" width="23.42578125" style="52" customWidth="1"/>
    <col min="14" max="14" width="11.85546875" style="52" customWidth="1"/>
    <col min="15" max="15" width="12.28515625" style="52" customWidth="1"/>
    <col min="16" max="16" width="12" style="52" customWidth="1"/>
    <col min="17" max="19" width="12.28515625" style="52" customWidth="1"/>
    <col min="20" max="22" width="11.140625" style="52" customWidth="1"/>
    <col min="23" max="16384" width="9.140625" style="52"/>
  </cols>
  <sheetData>
    <row r="1" spans="1:22">
      <c r="A1" s="51" t="s">
        <v>120</v>
      </c>
      <c r="B1" s="51" t="s">
        <v>155</v>
      </c>
    </row>
    <row r="2" spans="1:22">
      <c r="A2" s="51" t="s">
        <v>156</v>
      </c>
      <c r="B2" s="51" t="s">
        <v>153</v>
      </c>
    </row>
    <row r="3" spans="1:22">
      <c r="A3" s="51"/>
      <c r="B3" s="51"/>
    </row>
    <row r="4" spans="1:22">
      <c r="A4" s="51"/>
      <c r="B4" s="51"/>
    </row>
    <row r="5" spans="1:22" s="53" customFormat="1">
      <c r="A5" s="104" t="s">
        <v>157</v>
      </c>
      <c r="B5" s="104" t="s">
        <v>18</v>
      </c>
      <c r="C5" s="104" t="s">
        <v>158</v>
      </c>
      <c r="D5" s="104"/>
      <c r="E5" s="104" t="s">
        <v>159</v>
      </c>
      <c r="F5" s="104"/>
      <c r="G5" s="104"/>
      <c r="H5" s="105" t="s">
        <v>160</v>
      </c>
      <c r="I5" s="107" t="s">
        <v>161</v>
      </c>
      <c r="J5" s="107" t="s">
        <v>121</v>
      </c>
      <c r="K5" s="107" t="s">
        <v>162</v>
      </c>
      <c r="L5" s="104" t="s">
        <v>163</v>
      </c>
      <c r="M5" s="104" t="s">
        <v>164</v>
      </c>
      <c r="N5" s="106" t="s">
        <v>165</v>
      </c>
      <c r="O5" s="106"/>
      <c r="P5" s="106"/>
      <c r="Q5" s="106"/>
      <c r="R5" s="106"/>
      <c r="S5" s="106"/>
      <c r="T5" s="106"/>
      <c r="U5" s="106"/>
      <c r="V5" s="106"/>
    </row>
    <row r="6" spans="1:22" s="53" customFormat="1">
      <c r="A6" s="104"/>
      <c r="B6" s="104"/>
      <c r="C6" s="104" t="s">
        <v>166</v>
      </c>
      <c r="D6" s="104" t="s">
        <v>167</v>
      </c>
      <c r="E6" s="104"/>
      <c r="F6" s="104"/>
      <c r="G6" s="104"/>
      <c r="H6" s="105"/>
      <c r="I6" s="107"/>
      <c r="J6" s="107"/>
      <c r="K6" s="107"/>
      <c r="L6" s="104"/>
      <c r="M6" s="104"/>
      <c r="N6" s="106" t="s">
        <v>168</v>
      </c>
      <c r="O6" s="106"/>
      <c r="P6" s="106"/>
      <c r="Q6" s="106" t="s">
        <v>169</v>
      </c>
      <c r="R6" s="106"/>
      <c r="S6" s="106"/>
      <c r="T6" s="106" t="s">
        <v>170</v>
      </c>
      <c r="U6" s="106"/>
      <c r="V6" s="106"/>
    </row>
    <row r="7" spans="1:22" s="53" customFormat="1">
      <c r="A7" s="104"/>
      <c r="B7" s="104"/>
      <c r="C7" s="104"/>
      <c r="D7" s="104"/>
      <c r="E7" s="70" t="s">
        <v>75</v>
      </c>
      <c r="F7" s="70" t="s">
        <v>76</v>
      </c>
      <c r="G7" s="70" t="s">
        <v>77</v>
      </c>
      <c r="H7" s="105"/>
      <c r="I7" s="107"/>
      <c r="J7" s="107"/>
      <c r="K7" s="107"/>
      <c r="L7" s="104"/>
      <c r="M7" s="104"/>
      <c r="N7" s="71">
        <v>2020</v>
      </c>
      <c r="O7" s="71">
        <v>2021</v>
      </c>
      <c r="P7" s="71">
        <v>2022</v>
      </c>
      <c r="Q7" s="71">
        <v>2023</v>
      </c>
      <c r="R7" s="71">
        <v>2024</v>
      </c>
      <c r="S7" s="71">
        <v>2025</v>
      </c>
      <c r="T7" s="71">
        <v>2026</v>
      </c>
      <c r="U7" s="71">
        <v>2027</v>
      </c>
      <c r="V7" s="71">
        <v>2028</v>
      </c>
    </row>
    <row r="8" spans="1:22" ht="197.25" customHeight="1">
      <c r="A8" s="108" t="s">
        <v>171</v>
      </c>
      <c r="B8" s="108" t="s">
        <v>172</v>
      </c>
      <c r="C8" s="54" t="s">
        <v>84</v>
      </c>
      <c r="D8" s="54" t="s">
        <v>106</v>
      </c>
      <c r="E8" s="54"/>
      <c r="F8" s="54"/>
      <c r="G8" s="54"/>
      <c r="H8" s="69" t="s">
        <v>104</v>
      </c>
      <c r="I8" s="69" t="s">
        <v>101</v>
      </c>
      <c r="J8" s="54"/>
      <c r="K8" s="69" t="s">
        <v>215</v>
      </c>
      <c r="L8" s="72"/>
      <c r="M8" s="72"/>
      <c r="N8" s="72"/>
      <c r="O8" s="72"/>
      <c r="P8" s="72"/>
      <c r="Q8" s="72"/>
      <c r="R8" s="72"/>
      <c r="S8" s="72"/>
      <c r="T8" s="72"/>
      <c r="U8" s="72"/>
      <c r="V8" s="72"/>
    </row>
    <row r="9" spans="1:22" ht="173.25" customHeight="1">
      <c r="A9" s="109"/>
      <c r="B9" s="109"/>
      <c r="C9" s="54" t="s">
        <v>85</v>
      </c>
      <c r="D9" s="54" t="s">
        <v>107</v>
      </c>
      <c r="E9" s="54"/>
      <c r="F9" s="54"/>
      <c r="G9" s="54"/>
      <c r="H9" s="69" t="s">
        <v>105</v>
      </c>
      <c r="I9" s="69" t="s">
        <v>102</v>
      </c>
      <c r="J9" s="54"/>
      <c r="K9" s="69" t="s">
        <v>214</v>
      </c>
      <c r="L9" s="72"/>
      <c r="M9" s="72"/>
      <c r="N9" s="72"/>
      <c r="O9" s="72"/>
      <c r="P9" s="72"/>
      <c r="Q9" s="72"/>
      <c r="R9" s="72"/>
      <c r="S9" s="72"/>
      <c r="T9" s="72"/>
      <c r="U9" s="72"/>
      <c r="V9" s="72"/>
    </row>
    <row r="10" spans="1:22" ht="146.25" customHeight="1">
      <c r="A10" s="109"/>
      <c r="B10" s="109"/>
      <c r="C10" s="54" t="s">
        <v>81</v>
      </c>
      <c r="D10" s="54" t="s">
        <v>175</v>
      </c>
      <c r="E10" s="54" t="s">
        <v>176</v>
      </c>
      <c r="F10" s="54" t="s">
        <v>177</v>
      </c>
      <c r="G10" s="54" t="s">
        <v>178</v>
      </c>
      <c r="H10" s="54"/>
      <c r="I10" s="54"/>
      <c r="J10" s="54"/>
      <c r="K10" s="54"/>
      <c r="L10" s="72"/>
      <c r="M10" s="72"/>
      <c r="N10" s="72"/>
      <c r="O10" s="72"/>
      <c r="P10" s="72"/>
      <c r="Q10" s="72"/>
      <c r="R10" s="72"/>
      <c r="S10" s="72"/>
      <c r="T10" s="72"/>
      <c r="U10" s="72"/>
      <c r="V10" s="72"/>
    </row>
    <row r="11" spans="1:22" ht="95.25" customHeight="1">
      <c r="A11" s="109"/>
      <c r="B11" s="109"/>
      <c r="C11" s="54" t="s">
        <v>84</v>
      </c>
      <c r="D11" s="54" t="s">
        <v>179</v>
      </c>
      <c r="E11" s="54" t="s">
        <v>176</v>
      </c>
      <c r="F11" s="54" t="s">
        <v>180</v>
      </c>
      <c r="G11" s="54" t="s">
        <v>178</v>
      </c>
      <c r="H11" s="54"/>
      <c r="I11" s="54"/>
      <c r="J11" s="54"/>
      <c r="K11" s="54"/>
      <c r="L11" s="72"/>
      <c r="M11" s="72"/>
      <c r="N11" s="72"/>
      <c r="O11" s="72"/>
      <c r="P11" s="72"/>
      <c r="Q11" s="72"/>
      <c r="R11" s="72"/>
      <c r="S11" s="72"/>
      <c r="T11" s="72"/>
      <c r="U11" s="72"/>
      <c r="V11" s="72"/>
    </row>
    <row r="12" spans="1:22" ht="60" customHeight="1">
      <c r="A12" s="110" t="s">
        <v>173</v>
      </c>
      <c r="B12" s="73" t="s">
        <v>174</v>
      </c>
      <c r="C12" s="54" t="s">
        <v>85</v>
      </c>
      <c r="D12" s="54" t="s">
        <v>181</v>
      </c>
      <c r="E12" s="54" t="s">
        <v>176</v>
      </c>
      <c r="F12" s="54" t="s">
        <v>182</v>
      </c>
      <c r="G12" s="54" t="s">
        <v>183</v>
      </c>
      <c r="H12" s="54"/>
      <c r="I12" s="54"/>
      <c r="J12" s="54"/>
      <c r="K12" s="54"/>
      <c r="L12" s="72"/>
      <c r="M12" s="72"/>
      <c r="N12" s="72"/>
      <c r="O12" s="72"/>
      <c r="P12" s="72"/>
      <c r="Q12" s="72"/>
      <c r="R12" s="72"/>
      <c r="S12" s="72"/>
      <c r="T12" s="72"/>
      <c r="U12" s="72"/>
      <c r="V12" s="72"/>
    </row>
    <row r="13" spans="1:22" ht="60" customHeight="1">
      <c r="A13" s="110"/>
      <c r="B13" s="74"/>
      <c r="C13" s="54" t="s">
        <v>86</v>
      </c>
      <c r="D13" s="54" t="s">
        <v>184</v>
      </c>
      <c r="E13" s="54" t="s">
        <v>176</v>
      </c>
      <c r="F13" s="54" t="s">
        <v>185</v>
      </c>
      <c r="G13" s="54" t="s">
        <v>178</v>
      </c>
      <c r="H13" s="54"/>
      <c r="I13" s="54"/>
      <c r="J13" s="54"/>
      <c r="K13" s="54"/>
      <c r="L13" s="72"/>
      <c r="M13" s="72"/>
      <c r="N13" s="72"/>
      <c r="O13" s="72"/>
      <c r="P13" s="72"/>
      <c r="Q13" s="72"/>
      <c r="R13" s="72"/>
      <c r="S13" s="72"/>
      <c r="T13" s="72"/>
      <c r="U13" s="72"/>
      <c r="V13" s="72"/>
    </row>
    <row r="14" spans="1:22" ht="120">
      <c r="A14" s="110"/>
      <c r="B14" s="74"/>
      <c r="C14" s="54" t="s">
        <v>81</v>
      </c>
      <c r="D14" s="54" t="s">
        <v>98</v>
      </c>
      <c r="E14" s="54" t="s">
        <v>187</v>
      </c>
      <c r="F14" s="54" t="s">
        <v>188</v>
      </c>
      <c r="G14" s="54" t="s">
        <v>189</v>
      </c>
      <c r="H14" s="54"/>
      <c r="I14" s="54"/>
      <c r="J14" s="54"/>
      <c r="K14" s="54"/>
      <c r="L14" s="72"/>
      <c r="M14" s="72"/>
      <c r="N14" s="72"/>
      <c r="O14" s="72"/>
      <c r="P14" s="72"/>
      <c r="Q14" s="72"/>
      <c r="R14" s="72"/>
      <c r="S14" s="72"/>
      <c r="T14" s="72"/>
      <c r="U14" s="72"/>
      <c r="V14" s="72"/>
    </row>
    <row r="15" spans="1:22" ht="120">
      <c r="A15" s="110"/>
      <c r="B15" s="74"/>
      <c r="C15" s="54" t="s">
        <v>84</v>
      </c>
      <c r="D15" s="54" t="s">
        <v>190</v>
      </c>
      <c r="E15" s="54" t="s">
        <v>187</v>
      </c>
      <c r="F15" s="54" t="s">
        <v>191</v>
      </c>
      <c r="G15" s="54" t="s">
        <v>192</v>
      </c>
      <c r="H15" s="54"/>
      <c r="I15" s="54"/>
      <c r="J15" s="54"/>
      <c r="K15" s="54"/>
      <c r="L15" s="72"/>
      <c r="M15" s="72"/>
      <c r="N15" s="72"/>
      <c r="O15" s="72"/>
      <c r="P15" s="72"/>
      <c r="Q15" s="72"/>
      <c r="R15" s="72"/>
      <c r="S15" s="72"/>
      <c r="T15" s="72"/>
      <c r="U15" s="72"/>
      <c r="V15" s="72"/>
    </row>
    <row r="16" spans="1:22" ht="120">
      <c r="A16" s="110" t="s">
        <v>186</v>
      </c>
      <c r="B16" s="74"/>
      <c r="C16" s="54" t="s">
        <v>85</v>
      </c>
      <c r="D16" s="54" t="s">
        <v>193</v>
      </c>
      <c r="E16" s="54" t="s">
        <v>187</v>
      </c>
      <c r="F16" s="54" t="s">
        <v>194</v>
      </c>
      <c r="G16" s="54" t="s">
        <v>195</v>
      </c>
      <c r="H16" s="54"/>
      <c r="I16" s="54"/>
      <c r="J16" s="54"/>
      <c r="K16" s="54"/>
      <c r="L16" s="72"/>
      <c r="M16" s="72"/>
      <c r="N16" s="72"/>
      <c r="O16" s="72"/>
      <c r="P16" s="72"/>
      <c r="Q16" s="72"/>
      <c r="R16" s="72"/>
      <c r="S16" s="72"/>
      <c r="T16" s="72"/>
      <c r="U16" s="72"/>
      <c r="V16" s="72"/>
    </row>
    <row r="17" spans="1:22" ht="162.75" customHeight="1">
      <c r="A17" s="110"/>
      <c r="B17" s="74"/>
      <c r="C17" s="54" t="s">
        <v>86</v>
      </c>
      <c r="D17" s="54" t="s">
        <v>106</v>
      </c>
      <c r="E17" s="54" t="s">
        <v>187</v>
      </c>
      <c r="F17" s="54" t="s">
        <v>196</v>
      </c>
      <c r="G17" s="54" t="s">
        <v>189</v>
      </c>
      <c r="H17" s="54"/>
      <c r="I17" s="54"/>
      <c r="J17" s="54"/>
      <c r="K17" s="54"/>
      <c r="L17" s="72"/>
      <c r="M17" s="72"/>
      <c r="N17" s="72"/>
      <c r="O17" s="72"/>
      <c r="P17" s="72"/>
      <c r="Q17" s="72"/>
      <c r="R17" s="72"/>
      <c r="S17" s="72"/>
      <c r="T17" s="72"/>
      <c r="U17" s="72"/>
      <c r="V17" s="72"/>
    </row>
    <row r="18" spans="1:22">
      <c r="A18" s="110"/>
      <c r="B18" s="74"/>
      <c r="C18" s="54" t="s">
        <v>81</v>
      </c>
      <c r="D18" s="54"/>
      <c r="E18" s="54"/>
      <c r="F18" s="54"/>
      <c r="G18" s="54"/>
      <c r="H18" s="54"/>
      <c r="I18" s="54"/>
      <c r="J18" s="54"/>
      <c r="K18" s="54"/>
      <c r="L18" s="72"/>
      <c r="M18" s="72"/>
      <c r="N18" s="72"/>
      <c r="O18" s="72"/>
      <c r="P18" s="72"/>
      <c r="Q18" s="72"/>
      <c r="R18" s="72"/>
      <c r="S18" s="72"/>
      <c r="T18" s="72"/>
      <c r="U18" s="72"/>
      <c r="V18" s="72"/>
    </row>
    <row r="19" spans="1:22">
      <c r="A19" s="110"/>
      <c r="B19" s="75"/>
      <c r="C19" s="54" t="s">
        <v>84</v>
      </c>
      <c r="D19" s="54"/>
      <c r="E19" s="54"/>
      <c r="F19" s="54"/>
      <c r="G19" s="54"/>
      <c r="H19" s="54"/>
      <c r="I19" s="54"/>
      <c r="J19" s="54"/>
      <c r="K19" s="54"/>
      <c r="L19" s="72"/>
      <c r="M19" s="72"/>
      <c r="N19" s="72"/>
      <c r="O19" s="72"/>
      <c r="P19" s="72"/>
      <c r="Q19" s="72"/>
      <c r="R19" s="72"/>
      <c r="S19" s="72"/>
      <c r="T19" s="72"/>
      <c r="U19" s="72"/>
      <c r="V19" s="72"/>
    </row>
    <row r="20" spans="1:22">
      <c r="A20" s="72"/>
      <c r="B20" s="111" t="s">
        <v>197</v>
      </c>
      <c r="C20" s="54" t="s">
        <v>85</v>
      </c>
      <c r="D20" s="54"/>
      <c r="E20" s="54"/>
      <c r="F20" s="54"/>
      <c r="G20" s="54"/>
      <c r="H20" s="54"/>
      <c r="I20" s="54"/>
      <c r="J20" s="54"/>
      <c r="K20" s="54"/>
      <c r="L20" s="72"/>
      <c r="M20" s="72"/>
      <c r="N20" s="72"/>
      <c r="O20" s="72"/>
      <c r="P20" s="72"/>
      <c r="Q20" s="72"/>
      <c r="R20" s="72"/>
      <c r="S20" s="72"/>
      <c r="T20" s="72"/>
      <c r="U20" s="72"/>
      <c r="V20" s="72"/>
    </row>
    <row r="21" spans="1:22">
      <c r="A21" s="72"/>
      <c r="B21" s="112"/>
      <c r="C21" s="54" t="s">
        <v>86</v>
      </c>
      <c r="D21" s="54"/>
      <c r="E21" s="54"/>
      <c r="F21" s="54"/>
      <c r="G21" s="54"/>
      <c r="H21" s="54"/>
      <c r="I21" s="54"/>
      <c r="J21" s="54"/>
      <c r="K21" s="54"/>
      <c r="L21" s="72"/>
      <c r="M21" s="72"/>
      <c r="N21" s="72"/>
      <c r="O21" s="72"/>
      <c r="P21" s="72"/>
      <c r="Q21" s="72"/>
      <c r="R21" s="72"/>
      <c r="S21" s="72"/>
      <c r="T21" s="72"/>
      <c r="U21" s="72"/>
      <c r="V21" s="72"/>
    </row>
    <row r="22" spans="1:22">
      <c r="A22" s="72"/>
      <c r="B22" s="112"/>
    </row>
    <row r="23" spans="1:22">
      <c r="A23" s="72"/>
      <c r="B23" s="113"/>
    </row>
  </sheetData>
  <mergeCells count="21">
    <mergeCell ref="A8:A11"/>
    <mergeCell ref="B8:B11"/>
    <mergeCell ref="A12:A15"/>
    <mergeCell ref="A16:A19"/>
    <mergeCell ref="B20:B23"/>
    <mergeCell ref="N6:P6"/>
    <mergeCell ref="Q6:S6"/>
    <mergeCell ref="T6:V6"/>
    <mergeCell ref="I5:I7"/>
    <mergeCell ref="J5:J7"/>
    <mergeCell ref="K5:K7"/>
    <mergeCell ref="L5:L7"/>
    <mergeCell ref="M5:M7"/>
    <mergeCell ref="N5:V5"/>
    <mergeCell ref="A5:A7"/>
    <mergeCell ref="B5:B7"/>
    <mergeCell ref="C5:D5"/>
    <mergeCell ref="E5:G6"/>
    <mergeCell ref="H5:H7"/>
    <mergeCell ref="C6:C7"/>
    <mergeCell ref="D6:D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FAB5-8F82-4DF4-9503-D1B93532D03A}">
  <sheetPr>
    <tabColor theme="5"/>
    <pageSetUpPr fitToPage="1"/>
  </sheetPr>
  <dimension ref="A1:S30"/>
  <sheetViews>
    <sheetView topLeftCell="A6" zoomScale="60" zoomScaleNormal="60" workbookViewId="0">
      <selection activeCell="C12" sqref="C12"/>
    </sheetView>
  </sheetViews>
  <sheetFormatPr defaultColWidth="12.42578125" defaultRowHeight="15.75"/>
  <cols>
    <col min="1" max="1" width="32.42578125" style="36" customWidth="1"/>
    <col min="2" max="4" width="60" style="36" customWidth="1"/>
    <col min="5" max="5" width="34.7109375" style="36" customWidth="1"/>
    <col min="6" max="6" width="22.85546875" style="36" customWidth="1"/>
    <col min="7" max="13" width="16" style="36" customWidth="1"/>
    <col min="14" max="14" width="27.28515625" style="36" bestFit="1" customWidth="1"/>
    <col min="15" max="15" width="63.140625" style="36" bestFit="1" customWidth="1"/>
    <col min="16" max="16" width="12.42578125" style="36"/>
    <col min="17" max="17" width="21.7109375" style="36" bestFit="1" customWidth="1"/>
    <col min="18" max="18" width="21.85546875" style="36" bestFit="1" customWidth="1"/>
    <col min="19" max="19" width="15.7109375" style="36" customWidth="1"/>
    <col min="20" max="16384" width="12.42578125" style="36"/>
  </cols>
  <sheetData>
    <row r="1" spans="1:19">
      <c r="A1" s="34" t="s">
        <v>108</v>
      </c>
      <c r="B1" s="35"/>
      <c r="C1" s="35"/>
      <c r="D1" s="35"/>
      <c r="E1" s="35"/>
    </row>
    <row r="2" spans="1:19">
      <c r="A2" s="34" t="s">
        <v>109</v>
      </c>
      <c r="B2" s="35" t="s">
        <v>110</v>
      </c>
      <c r="C2" s="35"/>
      <c r="D2" s="35"/>
      <c r="E2" s="35"/>
    </row>
    <row r="3" spans="1:19">
      <c r="A3" s="34" t="s">
        <v>111</v>
      </c>
      <c r="B3" s="35" t="s">
        <v>112</v>
      </c>
      <c r="C3" s="35"/>
      <c r="D3" s="35"/>
      <c r="E3" s="35"/>
    </row>
    <row r="4" spans="1:19">
      <c r="A4" s="34" t="s">
        <v>113</v>
      </c>
      <c r="B4" s="35" t="s">
        <v>114</v>
      </c>
      <c r="C4" s="35"/>
      <c r="D4" s="35"/>
      <c r="E4" s="35"/>
    </row>
    <row r="5" spans="1:19">
      <c r="A5" s="34" t="s">
        <v>115</v>
      </c>
      <c r="B5" s="35" t="s">
        <v>116</v>
      </c>
      <c r="C5" s="35"/>
      <c r="D5" s="35"/>
      <c r="E5" s="35"/>
    </row>
    <row r="6" spans="1:19" ht="94.5">
      <c r="A6" s="37"/>
      <c r="B6" s="36" t="s">
        <v>117</v>
      </c>
      <c r="C6" s="36" t="s">
        <v>118</v>
      </c>
      <c r="D6" s="36" t="s">
        <v>119</v>
      </c>
    </row>
    <row r="7" spans="1:19">
      <c r="A7" s="37"/>
    </row>
    <row r="8" spans="1:19" ht="17.100000000000001" customHeight="1">
      <c r="A8" s="117" t="s">
        <v>120</v>
      </c>
      <c r="B8" s="117" t="s">
        <v>121</v>
      </c>
      <c r="C8" s="117" t="s">
        <v>122</v>
      </c>
      <c r="D8" s="117" t="s">
        <v>123</v>
      </c>
      <c r="E8" s="117"/>
      <c r="F8" s="117" t="s">
        <v>124</v>
      </c>
      <c r="G8" s="118" t="s">
        <v>125</v>
      </c>
      <c r="H8" s="118"/>
      <c r="I8" s="118"/>
      <c r="J8" s="118"/>
      <c r="K8" s="118"/>
      <c r="L8" s="118"/>
      <c r="M8" s="118"/>
      <c r="N8" s="115" t="s">
        <v>126</v>
      </c>
      <c r="O8" s="115" t="s">
        <v>127</v>
      </c>
      <c r="P8" s="115" t="s">
        <v>144</v>
      </c>
      <c r="Q8" s="115" t="s">
        <v>145</v>
      </c>
      <c r="R8" s="115" t="s">
        <v>146</v>
      </c>
      <c r="S8" s="115" t="s">
        <v>147</v>
      </c>
    </row>
    <row r="9" spans="1:19" ht="48.75" customHeight="1">
      <c r="A9" s="117"/>
      <c r="B9" s="117"/>
      <c r="C9" s="117"/>
      <c r="D9" s="38" t="s">
        <v>128</v>
      </c>
      <c r="E9" s="38" t="s">
        <v>129</v>
      </c>
      <c r="F9" s="117"/>
      <c r="G9" s="39" t="s">
        <v>130</v>
      </c>
      <c r="H9" s="39" t="s">
        <v>131</v>
      </c>
      <c r="I9" s="39" t="s">
        <v>132</v>
      </c>
      <c r="J9" s="39" t="s">
        <v>133</v>
      </c>
      <c r="K9" s="39" t="s">
        <v>134</v>
      </c>
      <c r="L9" s="39" t="s">
        <v>135</v>
      </c>
      <c r="M9" s="39" t="s">
        <v>136</v>
      </c>
      <c r="N9" s="116"/>
      <c r="O9" s="116"/>
      <c r="P9" s="116"/>
      <c r="Q9" s="116"/>
      <c r="R9" s="116"/>
      <c r="S9" s="116"/>
    </row>
    <row r="10" spans="1:19" ht="31.5">
      <c r="A10" s="40" t="s">
        <v>137</v>
      </c>
      <c r="B10" s="40"/>
      <c r="C10" s="40"/>
      <c r="D10" s="40"/>
      <c r="E10" s="40"/>
      <c r="F10" s="40"/>
      <c r="G10" s="40"/>
      <c r="H10" s="40"/>
      <c r="I10" s="40"/>
      <c r="J10" s="40"/>
      <c r="K10" s="40"/>
      <c r="L10" s="40"/>
      <c r="M10" s="40"/>
      <c r="N10" s="40"/>
      <c r="O10" s="40"/>
      <c r="P10" s="40"/>
      <c r="Q10" s="40"/>
      <c r="R10" s="40"/>
      <c r="S10" s="40"/>
    </row>
    <row r="11" spans="1:19" ht="31.5">
      <c r="A11" s="41" t="s">
        <v>138</v>
      </c>
      <c r="B11" s="41"/>
      <c r="C11" s="40"/>
      <c r="D11" s="40"/>
      <c r="E11" s="40"/>
      <c r="F11" s="40"/>
      <c r="G11" s="40"/>
      <c r="H11" s="40"/>
      <c r="I11" s="40"/>
      <c r="J11" s="40"/>
      <c r="K11" s="40"/>
      <c r="L11" s="40"/>
      <c r="M11" s="40"/>
      <c r="N11" s="40"/>
      <c r="O11" s="40"/>
      <c r="P11" s="40"/>
      <c r="Q11" s="40"/>
      <c r="R11" s="40"/>
      <c r="S11" s="40"/>
    </row>
    <row r="12" spans="1:19" ht="117" customHeight="1">
      <c r="A12" s="49" t="s">
        <v>139</v>
      </c>
      <c r="B12" s="42" t="s">
        <v>140</v>
      </c>
      <c r="C12" s="44" t="s">
        <v>313</v>
      </c>
      <c r="D12" s="43"/>
      <c r="E12" s="43" t="s">
        <v>141</v>
      </c>
      <c r="F12" s="40"/>
      <c r="G12" s="50" t="s">
        <v>148</v>
      </c>
      <c r="H12" s="50" t="s">
        <v>149</v>
      </c>
      <c r="I12" s="50" t="s">
        <v>148</v>
      </c>
      <c r="J12" s="50" t="s">
        <v>148</v>
      </c>
      <c r="K12" s="50" t="s">
        <v>149</v>
      </c>
      <c r="L12" s="50" t="s">
        <v>149</v>
      </c>
      <c r="M12" s="50" t="s">
        <v>149</v>
      </c>
      <c r="N12" s="40" t="s">
        <v>153</v>
      </c>
      <c r="O12" s="40" t="s">
        <v>154</v>
      </c>
      <c r="P12" s="40" t="s">
        <v>150</v>
      </c>
      <c r="Q12" s="40" t="s">
        <v>151</v>
      </c>
      <c r="R12" s="40" t="s">
        <v>152</v>
      </c>
      <c r="S12" s="40" t="s">
        <v>314</v>
      </c>
    </row>
    <row r="13" spans="1:19" ht="31.5">
      <c r="A13" s="41" t="s">
        <v>142</v>
      </c>
      <c r="B13" s="41"/>
      <c r="C13" s="40"/>
      <c r="D13" s="40"/>
      <c r="E13" s="40"/>
      <c r="F13" s="40"/>
      <c r="G13" s="40"/>
      <c r="H13" s="40"/>
      <c r="I13" s="40"/>
      <c r="J13" s="40"/>
      <c r="K13" s="40"/>
      <c r="L13" s="40"/>
      <c r="M13" s="40"/>
      <c r="N13" s="40"/>
      <c r="O13" s="40"/>
      <c r="P13" s="40"/>
      <c r="Q13" s="40"/>
      <c r="R13" s="40"/>
      <c r="S13" s="40"/>
    </row>
    <row r="14" spans="1:19" ht="31.5">
      <c r="A14" s="41" t="s">
        <v>143</v>
      </c>
      <c r="B14" s="41"/>
      <c r="C14" s="40"/>
      <c r="D14" s="40"/>
      <c r="E14" s="40"/>
      <c r="F14" s="40"/>
      <c r="G14" s="40"/>
      <c r="H14" s="40"/>
      <c r="I14" s="40"/>
      <c r="J14" s="40"/>
      <c r="K14" s="40"/>
      <c r="L14" s="40"/>
      <c r="M14" s="40"/>
      <c r="N14" s="40"/>
      <c r="O14" s="40"/>
      <c r="P14" s="40"/>
      <c r="Q14" s="40"/>
      <c r="R14" s="40"/>
      <c r="S14" s="40"/>
    </row>
    <row r="20" spans="1:4" ht="59.1" customHeight="1">
      <c r="A20" s="45"/>
      <c r="B20" s="114"/>
      <c r="C20" s="114"/>
      <c r="D20" s="35"/>
    </row>
    <row r="21" spans="1:4" ht="48" customHeight="1">
      <c r="A21" s="45"/>
      <c r="B21" s="114"/>
      <c r="C21" s="114"/>
      <c r="D21" s="35"/>
    </row>
    <row r="22" spans="1:4" ht="45.95" customHeight="1">
      <c r="A22" s="45"/>
      <c r="B22" s="46"/>
      <c r="C22" s="46"/>
      <c r="D22" s="35"/>
    </row>
    <row r="23" spans="1:4" ht="51.95" customHeight="1">
      <c r="A23" s="45"/>
      <c r="B23" s="114"/>
      <c r="C23" s="114"/>
      <c r="D23" s="35"/>
    </row>
    <row r="24" spans="1:4" ht="21">
      <c r="A24" s="46"/>
      <c r="B24" s="46"/>
      <c r="C24" s="46"/>
    </row>
    <row r="25" spans="1:4" ht="21">
      <c r="A25" s="46"/>
      <c r="B25" s="46"/>
      <c r="C25" s="46"/>
    </row>
    <row r="26" spans="1:4" ht="21">
      <c r="A26" s="46"/>
      <c r="B26" s="47"/>
      <c r="C26" s="46"/>
    </row>
    <row r="27" spans="1:4" ht="21">
      <c r="A27" s="46"/>
      <c r="B27" s="48"/>
      <c r="C27" s="46"/>
    </row>
    <row r="28" spans="1:4" ht="21">
      <c r="A28" s="46"/>
      <c r="B28" s="48"/>
      <c r="C28" s="46"/>
    </row>
    <row r="29" spans="1:4" ht="21">
      <c r="A29" s="46"/>
      <c r="B29" s="48"/>
      <c r="C29" s="46"/>
    </row>
    <row r="30" spans="1:4" ht="21">
      <c r="A30" s="46"/>
      <c r="B30" s="48"/>
      <c r="C30" s="46"/>
    </row>
  </sheetData>
  <mergeCells count="15">
    <mergeCell ref="A8:A9"/>
    <mergeCell ref="B8:B9"/>
    <mergeCell ref="C8:C9"/>
    <mergeCell ref="D8:E8"/>
    <mergeCell ref="R8:R9"/>
    <mergeCell ref="S8:S9"/>
    <mergeCell ref="B20:C20"/>
    <mergeCell ref="B21:C21"/>
    <mergeCell ref="F8:F9"/>
    <mergeCell ref="G8:M8"/>
    <mergeCell ref="B23:C23"/>
    <mergeCell ref="O8:O9"/>
    <mergeCell ref="N8:N9"/>
    <mergeCell ref="P8:P9"/>
    <mergeCell ref="Q8:Q9"/>
  </mergeCells>
  <pageMargins left="0.7" right="0.7" top="0.75" bottom="0.75" header="0.3" footer="0.3"/>
  <pageSetup paperSize="14" scale="39" orientation="landscape" copies="8"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3583C-455D-4EC1-B8C3-AD110059E441}">
  <dimension ref="A2:F4"/>
  <sheetViews>
    <sheetView zoomScale="85" zoomScaleNormal="85" workbookViewId="0">
      <pane xSplit="1" ySplit="2" topLeftCell="B3" activePane="bottomRight" state="frozen"/>
      <selection pane="topRight" activeCell="B1" sqref="B1"/>
      <selection pane="bottomLeft" activeCell="A3" sqref="A3"/>
      <selection pane="bottomRight" activeCell="D3" sqref="D3"/>
    </sheetView>
  </sheetViews>
  <sheetFormatPr defaultColWidth="9.140625" defaultRowHeight="15"/>
  <cols>
    <col min="1" max="1" width="18" style="32" bestFit="1" customWidth="1"/>
    <col min="2" max="2" width="42.42578125" style="32" bestFit="1" customWidth="1"/>
    <col min="3" max="3" width="19.7109375" style="32" bestFit="1" customWidth="1"/>
    <col min="4" max="4" width="28.42578125" style="32" customWidth="1"/>
    <col min="5" max="5" width="27" style="32" bestFit="1" customWidth="1"/>
    <col min="6" max="6" width="42.28515625" style="32" bestFit="1" customWidth="1"/>
    <col min="7" max="16384" width="9.140625" style="32"/>
  </cols>
  <sheetData>
    <row r="2" spans="1:6" ht="45">
      <c r="A2" s="25" t="s">
        <v>92</v>
      </c>
      <c r="B2" s="25" t="s">
        <v>93</v>
      </c>
      <c r="C2" s="25" t="s">
        <v>94</v>
      </c>
      <c r="D2" s="25" t="s">
        <v>95</v>
      </c>
      <c r="E2" s="25" t="s">
        <v>96</v>
      </c>
      <c r="F2" s="25" t="s">
        <v>97</v>
      </c>
    </row>
    <row r="3" spans="1:6" ht="225">
      <c r="A3" s="24" t="s">
        <v>99</v>
      </c>
      <c r="B3" s="23" t="s">
        <v>103</v>
      </c>
      <c r="C3" s="33" t="str">
        <f>Summary!E6&amp; " " &amp; Summary!F6</f>
        <v>39.07 km of roads 27.97% are cemented/asphalt roads while 72.03% are rough roads</v>
      </c>
      <c r="D3" s="23" t="str">
        <f>Summary!K6 &amp; " " &amp;Summary!L6</f>
        <v>10.37 MODERATE RISK</v>
      </c>
      <c r="E3" s="33" t="s">
        <v>309</v>
      </c>
      <c r="F3" s="33" t="s">
        <v>310</v>
      </c>
    </row>
    <row r="4" spans="1:6" ht="165">
      <c r="A4" s="24" t="s">
        <v>100</v>
      </c>
      <c r="B4" s="23" t="s">
        <v>103</v>
      </c>
      <c r="C4" s="33" t="str">
        <f>Summary!E7&amp; " " &amp; Summary!F7</f>
        <v>238.9 km of roads 21.51% are cemented/asphalt roads while 78.49% are rough roads</v>
      </c>
      <c r="D4" s="23" t="str">
        <f>Summary!K7 &amp; " " &amp;Summary!L7</f>
        <v>6.6 MODERATE RISK</v>
      </c>
      <c r="E4" s="33" t="s">
        <v>311</v>
      </c>
      <c r="F4" s="33" t="s">
        <v>312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42AF2-8996-47E5-BA8B-129B34C14C77}">
  <sheetPr>
    <tabColor rgb="FF00B050"/>
  </sheetPr>
  <dimension ref="A1:M7"/>
  <sheetViews>
    <sheetView topLeftCell="B1" zoomScale="85" zoomScaleNormal="85" workbookViewId="0">
      <selection activeCell="K7" sqref="K7"/>
    </sheetView>
  </sheetViews>
  <sheetFormatPr defaultRowHeight="15"/>
  <cols>
    <col min="1" max="3" width="15.7109375" customWidth="1"/>
    <col min="4" max="6" width="20.7109375" customWidth="1"/>
    <col min="7" max="12" width="15.7109375" customWidth="1"/>
    <col min="13" max="13" width="26.7109375" customWidth="1"/>
  </cols>
  <sheetData>
    <row r="1" spans="1:13" ht="18">
      <c r="A1" s="125" t="s">
        <v>69</v>
      </c>
      <c r="B1" s="127" t="s">
        <v>0</v>
      </c>
      <c r="C1" s="129" t="s">
        <v>1</v>
      </c>
      <c r="D1" s="131" t="s">
        <v>70</v>
      </c>
      <c r="E1" s="132"/>
      <c r="F1" s="133"/>
      <c r="G1" s="134" t="s">
        <v>71</v>
      </c>
      <c r="H1" s="123" t="s">
        <v>72</v>
      </c>
      <c r="I1" s="136" t="s">
        <v>5</v>
      </c>
      <c r="J1" s="138" t="s">
        <v>73</v>
      </c>
      <c r="K1" s="140" t="s">
        <v>74</v>
      </c>
      <c r="L1" s="142" t="s">
        <v>8</v>
      </c>
      <c r="M1" s="144" t="s">
        <v>73</v>
      </c>
    </row>
    <row r="2" spans="1:13">
      <c r="A2" s="126"/>
      <c r="B2" s="128"/>
      <c r="C2" s="130"/>
      <c r="D2" s="17" t="s">
        <v>75</v>
      </c>
      <c r="E2" s="18" t="s">
        <v>76</v>
      </c>
      <c r="F2" s="19" t="s">
        <v>77</v>
      </c>
      <c r="G2" s="135"/>
      <c r="H2" s="124"/>
      <c r="I2" s="137"/>
      <c r="J2" s="139"/>
      <c r="K2" s="141"/>
      <c r="L2" s="143"/>
      <c r="M2" s="145"/>
    </row>
    <row r="3" spans="1:13">
      <c r="A3" s="20"/>
      <c r="B3" s="21"/>
      <c r="C3" s="22"/>
      <c r="D3" s="20"/>
      <c r="E3" s="21"/>
      <c r="F3" s="22"/>
      <c r="G3" s="20" t="s">
        <v>78</v>
      </c>
      <c r="H3" s="22" t="s">
        <v>79</v>
      </c>
      <c r="I3" s="20" t="s">
        <v>80</v>
      </c>
      <c r="J3" s="22"/>
      <c r="K3" s="20"/>
      <c r="L3" s="21"/>
      <c r="M3" s="22"/>
    </row>
    <row r="4" spans="1:13" ht="76.5" customHeight="1">
      <c r="A4" s="119" t="s">
        <v>55</v>
      </c>
      <c r="B4" s="26" t="s">
        <v>81</v>
      </c>
      <c r="C4" s="85" t="s">
        <v>299</v>
      </c>
      <c r="D4" s="120" t="s">
        <v>82</v>
      </c>
      <c r="E4" s="86" t="s">
        <v>299</v>
      </c>
      <c r="F4" s="86" t="s">
        <v>299</v>
      </c>
      <c r="G4" s="87" t="s">
        <v>299</v>
      </c>
      <c r="H4" s="85" t="s">
        <v>299</v>
      </c>
      <c r="I4" s="88" t="s">
        <v>299</v>
      </c>
      <c r="J4" s="89" t="s">
        <v>299</v>
      </c>
      <c r="K4" s="87" t="s">
        <v>299</v>
      </c>
      <c r="L4" s="86" t="s">
        <v>299</v>
      </c>
      <c r="M4" s="90" t="s">
        <v>299</v>
      </c>
    </row>
    <row r="5" spans="1:13" ht="81.75" customHeight="1">
      <c r="A5" s="119"/>
      <c r="B5" s="26" t="s">
        <v>86</v>
      </c>
      <c r="C5" s="27"/>
      <c r="D5" s="121"/>
      <c r="E5" s="86" t="s">
        <v>299</v>
      </c>
      <c r="F5" s="86" t="s">
        <v>299</v>
      </c>
      <c r="G5" s="87" t="s">
        <v>299</v>
      </c>
      <c r="H5" s="85" t="s">
        <v>299</v>
      </c>
      <c r="I5" s="88" t="s">
        <v>299</v>
      </c>
      <c r="J5" s="89" t="s">
        <v>299</v>
      </c>
      <c r="K5" s="87" t="s">
        <v>299</v>
      </c>
      <c r="L5" s="86" t="s">
        <v>299</v>
      </c>
      <c r="M5" s="90" t="s">
        <v>299</v>
      </c>
    </row>
    <row r="6" spans="1:13" ht="63.75">
      <c r="A6" s="119"/>
      <c r="B6" s="26" t="s">
        <v>84</v>
      </c>
      <c r="C6" s="27" t="s">
        <v>300</v>
      </c>
      <c r="D6" s="121"/>
      <c r="E6" s="26" t="str">
        <f>ROUND(Sheet5!F39,2)&amp;" km of roads"</f>
        <v>39.07 km of roads</v>
      </c>
      <c r="F6" s="29" t="str">
        <f>ROUND(Sheet5!G37*100,2)&amp;"% are cemented/asphalt roads while " &amp;ROUND(Sheet5!H37*100,2)&amp; "% are rough roads"</f>
        <v>27.97% are cemented/asphalt roads while 72.03% are rough roads</v>
      </c>
      <c r="G6" s="30">
        <f>ROUND(GETPIVOTDATA("Average of Degree of Impact",'Sheet5 (2)'!$A$3,"Geographical Area or Ecosystem","LOWLAND"),2)</f>
        <v>2.79</v>
      </c>
      <c r="H6" s="27">
        <f>ROUND(GETPIVOTDATA("Average of Ave. Adaptive Capacity",'Sheet5 (2)'!$A$3,"Geographical Area or Ecosystem","LOWLAND"),2)</f>
        <v>3.33</v>
      </c>
      <c r="I6" s="31">
        <f t="shared" ref="I6:I7" si="0">G6/H6</f>
        <v>0.83783783783783783</v>
      </c>
      <c r="J6" s="28" t="s">
        <v>83</v>
      </c>
      <c r="K6" s="30">
        <f>ROUND(GETPIVOTDATA("Average of Risk Score",'Sheet5 (2)'!$A$3,"Geographical Area or Ecosystem","LOWLAND"),2)</f>
        <v>10.37</v>
      </c>
      <c r="L6" s="26" t="str">
        <f t="shared" ref="L6:L7" si="1">_xlfn.IFS(K6&lt;=5,"LOW RISK",AND(K6&gt;5,K6&lt;=12),"MODERATE RISK",K6&gt;12,"HIGH RISK")</f>
        <v>MODERATE RISK</v>
      </c>
      <c r="M6" s="29" t="str">
        <f>"The "&amp;C6 &amp;" have a low vulnerability but the risk is moderate as it still affects the infrastructure."</f>
        <v>The 14 Barangays have a low vulnerability but the risk is moderate as it still affects the infrastructure.</v>
      </c>
    </row>
    <row r="7" spans="1:13" ht="51">
      <c r="A7" s="119"/>
      <c r="B7" s="26" t="s">
        <v>85</v>
      </c>
      <c r="C7" s="27" t="s">
        <v>184</v>
      </c>
      <c r="D7" s="122"/>
      <c r="E7" s="81" t="str">
        <f>ROUND(Sheet5!C113,2)&amp;" km of roads"</f>
        <v>238.9 km of roads</v>
      </c>
      <c r="F7" s="29" t="str">
        <f>ROUND(Sheet5!D114*100,2)&amp;"% are cemented/asphalt roads while " &amp;ROUND(Sheet5!E114*100,2)&amp; "% are rough roads"</f>
        <v>21.51% are cemented/asphalt roads while 78.49% are rough roads</v>
      </c>
      <c r="G7" s="30">
        <f>ROUND(GETPIVOTDATA("Average of Degree of Impact",'Sheet5 (2)'!$A$3,"Geographical Area or Ecosystem","UPLAND"),2)</f>
        <v>3.3</v>
      </c>
      <c r="H7" s="27">
        <f>ROUND(GETPIVOTDATA("Average of Ave. Adaptive Capacity",'Sheet5 (2)'!$A$3,"Geographical Area or Ecosystem","UPLAND"),2)</f>
        <v>3.33</v>
      </c>
      <c r="I7" s="31">
        <f t="shared" si="0"/>
        <v>0.99099099099099086</v>
      </c>
      <c r="J7" s="28" t="s">
        <v>83</v>
      </c>
      <c r="K7" s="30">
        <f>ROUND(GETPIVOTDATA("Average of Risk Score",'Sheet5 (2)'!$A$3,"Geographical Area or Ecosystem","UPLAND"),2)</f>
        <v>6.6</v>
      </c>
      <c r="L7" s="81" t="str">
        <f t="shared" si="1"/>
        <v>MODERATE RISK</v>
      </c>
      <c r="M7" s="29" t="str">
        <f>"The "&amp;C7 &amp;" have a low vulnerability but the risk is moderate as it still affects the infrastructure."</f>
        <v>The 27 Barangays have a low vulnerability but the risk is moderate as it still affects the infrastructure.</v>
      </c>
    </row>
  </sheetData>
  <mergeCells count="13">
    <mergeCell ref="I1:I2"/>
    <mergeCell ref="J1:J2"/>
    <mergeCell ref="K1:K2"/>
    <mergeCell ref="L1:L2"/>
    <mergeCell ref="M1:M2"/>
    <mergeCell ref="A4:A7"/>
    <mergeCell ref="D4:D7"/>
    <mergeCell ref="H1:H2"/>
    <mergeCell ref="A1:A2"/>
    <mergeCell ref="B1:B2"/>
    <mergeCell ref="C1:C2"/>
    <mergeCell ref="D1:F1"/>
    <mergeCell ref="G1: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E2D1D-9A6A-42AE-BF09-C8D4F7268886}">
  <dimension ref="E3:G97"/>
  <sheetViews>
    <sheetView workbookViewId="0">
      <selection activeCell="E3" sqref="E3:E4"/>
    </sheetView>
  </sheetViews>
  <sheetFormatPr defaultRowHeight="15"/>
  <cols>
    <col min="4" max="4" width="11.28515625" bestFit="1" customWidth="1"/>
    <col min="5" max="5" width="65.85546875" customWidth="1"/>
    <col min="6" max="6" width="27" customWidth="1"/>
    <col min="7" max="7" width="19.5703125" customWidth="1"/>
  </cols>
  <sheetData>
    <row r="3" spans="5:7">
      <c r="E3" t="s">
        <v>44</v>
      </c>
      <c r="F3" t="s">
        <v>284</v>
      </c>
    </row>
    <row r="4" spans="5:7">
      <c r="E4" t="s">
        <v>45</v>
      </c>
      <c r="F4" t="s">
        <v>284</v>
      </c>
    </row>
    <row r="7" spans="5:7">
      <c r="E7" s="80" t="s">
        <v>295</v>
      </c>
      <c r="F7" t="s">
        <v>292</v>
      </c>
      <c r="G7" s="80"/>
    </row>
    <row r="8" spans="5:7">
      <c r="E8" s="80" t="s">
        <v>34</v>
      </c>
      <c r="F8" t="s">
        <v>292</v>
      </c>
      <c r="G8" s="80"/>
    </row>
    <row r="9" spans="5:7">
      <c r="E9" s="80" t="s">
        <v>219</v>
      </c>
      <c r="F9" t="s">
        <v>292</v>
      </c>
      <c r="G9" s="80"/>
    </row>
    <row r="10" spans="5:7">
      <c r="E10" s="80" t="s">
        <v>221</v>
      </c>
      <c r="F10" t="s">
        <v>292</v>
      </c>
      <c r="G10" s="80"/>
    </row>
    <row r="11" spans="5:7">
      <c r="E11" s="80" t="s">
        <v>223</v>
      </c>
      <c r="F11" t="s">
        <v>292</v>
      </c>
      <c r="G11" s="80"/>
    </row>
    <row r="12" spans="5:7">
      <c r="E12" s="80" t="s">
        <v>35</v>
      </c>
      <c r="F12" t="s">
        <v>292</v>
      </c>
      <c r="G12" s="80"/>
    </row>
    <row r="13" spans="5:7">
      <c r="E13" s="80" t="s">
        <v>37</v>
      </c>
      <c r="F13" t="s">
        <v>292</v>
      </c>
      <c r="G13" s="80"/>
    </row>
    <row r="14" spans="5:7">
      <c r="E14" s="80" t="s">
        <v>38</v>
      </c>
      <c r="F14" t="s">
        <v>292</v>
      </c>
      <c r="G14" s="80"/>
    </row>
    <row r="15" spans="5:7">
      <c r="E15" s="80" t="s">
        <v>39</v>
      </c>
      <c r="F15" t="s">
        <v>292</v>
      </c>
      <c r="G15" s="80"/>
    </row>
    <row r="16" spans="5:7">
      <c r="E16" s="80" t="s">
        <v>225</v>
      </c>
      <c r="F16" t="s">
        <v>292</v>
      </c>
      <c r="G16" s="80"/>
    </row>
    <row r="17" spans="5:7">
      <c r="E17" s="80" t="s">
        <v>40</v>
      </c>
      <c r="F17" t="s">
        <v>292</v>
      </c>
      <c r="G17" s="80"/>
    </row>
    <row r="18" spans="5:7">
      <c r="E18" s="80" t="s">
        <v>230</v>
      </c>
      <c r="F18" t="s">
        <v>292</v>
      </c>
      <c r="G18" s="80"/>
    </row>
    <row r="19" spans="5:7">
      <c r="E19" s="80" t="s">
        <v>233</v>
      </c>
      <c r="F19" t="s">
        <v>292</v>
      </c>
      <c r="G19" s="80"/>
    </row>
    <row r="20" spans="5:7">
      <c r="E20" s="80" t="s">
        <v>41</v>
      </c>
      <c r="F20" t="s">
        <v>292</v>
      </c>
      <c r="G20" s="80"/>
    </row>
    <row r="21" spans="5:7">
      <c r="E21" s="80" t="s">
        <v>247</v>
      </c>
      <c r="F21" t="s">
        <v>292</v>
      </c>
      <c r="G21" s="80"/>
    </row>
    <row r="22" spans="5:7">
      <c r="E22" s="80" t="s">
        <v>249</v>
      </c>
      <c r="F22" t="s">
        <v>292</v>
      </c>
      <c r="G22" s="80"/>
    </row>
    <row r="23" spans="5:7">
      <c r="E23" s="80" t="s">
        <v>43</v>
      </c>
      <c r="F23" t="s">
        <v>292</v>
      </c>
      <c r="G23" s="80"/>
    </row>
    <row r="24" spans="5:7">
      <c r="E24" s="80" t="s">
        <v>252</v>
      </c>
      <c r="F24" t="s">
        <v>292</v>
      </c>
      <c r="G24" s="80"/>
    </row>
    <row r="25" spans="5:7">
      <c r="E25" s="80" t="s">
        <v>255</v>
      </c>
      <c r="F25" t="s">
        <v>292</v>
      </c>
      <c r="G25" s="80"/>
    </row>
    <row r="26" spans="5:7">
      <c r="E26" s="80" t="s">
        <v>46</v>
      </c>
      <c r="F26" t="s">
        <v>292</v>
      </c>
      <c r="G26" s="80"/>
    </row>
    <row r="27" spans="5:7">
      <c r="E27" s="80" t="s">
        <v>47</v>
      </c>
      <c r="F27" t="s">
        <v>292</v>
      </c>
      <c r="G27" s="80"/>
    </row>
    <row r="28" spans="5:7">
      <c r="E28" s="80" t="s">
        <v>264</v>
      </c>
      <c r="F28" t="s">
        <v>292</v>
      </c>
      <c r="G28" s="80"/>
    </row>
    <row r="29" spans="5:7">
      <c r="E29" s="80" t="s">
        <v>48</v>
      </c>
      <c r="F29" t="s">
        <v>292</v>
      </c>
      <c r="G29" s="80"/>
    </row>
    <row r="30" spans="5:7">
      <c r="E30" s="80" t="s">
        <v>271</v>
      </c>
      <c r="F30" t="s">
        <v>292</v>
      </c>
      <c r="G30" s="80"/>
    </row>
    <row r="31" spans="5:7">
      <c r="E31" s="80" t="s">
        <v>296</v>
      </c>
      <c r="F31" t="s">
        <v>292</v>
      </c>
      <c r="G31" s="80"/>
    </row>
    <row r="32" spans="5:7">
      <c r="E32" s="80" t="s">
        <v>275</v>
      </c>
      <c r="F32" t="s">
        <v>292</v>
      </c>
      <c r="G32" s="80"/>
    </row>
    <row r="33" spans="5:7">
      <c r="E33" s="80" t="s">
        <v>276</v>
      </c>
      <c r="F33" t="s">
        <v>292</v>
      </c>
      <c r="G33" s="80"/>
    </row>
    <row r="34" spans="5:7">
      <c r="E34" s="80" t="s">
        <v>277</v>
      </c>
      <c r="F34" t="s">
        <v>292</v>
      </c>
    </row>
    <row r="35" spans="5:7">
      <c r="E35" s="80" t="s">
        <v>280</v>
      </c>
      <c r="F35" t="s">
        <v>292</v>
      </c>
    </row>
    <row r="36" spans="5:7">
      <c r="E36" s="80" t="s">
        <v>283</v>
      </c>
      <c r="F36" t="s">
        <v>292</v>
      </c>
    </row>
    <row r="38" spans="5:7">
      <c r="E38" s="80" t="s">
        <v>218</v>
      </c>
      <c r="F38" t="s">
        <v>293</v>
      </c>
    </row>
    <row r="39" spans="5:7">
      <c r="E39" s="80" t="s">
        <v>220</v>
      </c>
      <c r="F39" t="s">
        <v>293</v>
      </c>
    </row>
    <row r="40" spans="5:7">
      <c r="E40" s="80" t="s">
        <v>222</v>
      </c>
      <c r="F40" t="s">
        <v>293</v>
      </c>
    </row>
    <row r="41" spans="5:7">
      <c r="E41" s="80" t="s">
        <v>227</v>
      </c>
      <c r="F41" t="s">
        <v>293</v>
      </c>
    </row>
    <row r="42" spans="5:7">
      <c r="E42" s="80" t="s">
        <v>229</v>
      </c>
      <c r="F42" t="s">
        <v>293</v>
      </c>
    </row>
    <row r="43" spans="5:7">
      <c r="E43" s="80" t="s">
        <v>228</v>
      </c>
      <c r="F43" t="s">
        <v>293</v>
      </c>
    </row>
    <row r="44" spans="5:7">
      <c r="E44" s="80" t="s">
        <v>231</v>
      </c>
      <c r="F44" t="s">
        <v>293</v>
      </c>
    </row>
    <row r="45" spans="5:7">
      <c r="E45" s="80" t="s">
        <v>234</v>
      </c>
      <c r="F45" t="s">
        <v>293</v>
      </c>
    </row>
    <row r="46" spans="5:7">
      <c r="E46" s="80" t="s">
        <v>236</v>
      </c>
      <c r="F46" t="s">
        <v>293</v>
      </c>
    </row>
    <row r="47" spans="5:7">
      <c r="E47" s="80" t="s">
        <v>237</v>
      </c>
      <c r="F47" t="s">
        <v>293</v>
      </c>
    </row>
    <row r="48" spans="5:7">
      <c r="E48" s="80" t="s">
        <v>239</v>
      </c>
      <c r="F48" t="s">
        <v>293</v>
      </c>
    </row>
    <row r="49" spans="5:6">
      <c r="E49" s="80" t="s">
        <v>285</v>
      </c>
      <c r="F49" t="s">
        <v>293</v>
      </c>
    </row>
    <row r="50" spans="5:6">
      <c r="E50" s="80" t="s">
        <v>42</v>
      </c>
      <c r="F50" t="s">
        <v>293</v>
      </c>
    </row>
    <row r="51" spans="5:6">
      <c r="E51" s="80" t="s">
        <v>240</v>
      </c>
      <c r="F51" t="s">
        <v>293</v>
      </c>
    </row>
    <row r="52" spans="5:6">
      <c r="E52" s="80" t="s">
        <v>253</v>
      </c>
      <c r="F52" t="s">
        <v>293</v>
      </c>
    </row>
    <row r="53" spans="5:6">
      <c r="E53" s="80" t="s">
        <v>254</v>
      </c>
      <c r="F53" t="s">
        <v>293</v>
      </c>
    </row>
    <row r="54" spans="5:6">
      <c r="E54" s="80" t="s">
        <v>257</v>
      </c>
      <c r="F54" t="s">
        <v>293</v>
      </c>
    </row>
    <row r="55" spans="5:6">
      <c r="E55" s="80" t="s">
        <v>258</v>
      </c>
      <c r="F55" t="s">
        <v>293</v>
      </c>
    </row>
    <row r="56" spans="5:6">
      <c r="E56" s="80" t="s">
        <v>259</v>
      </c>
      <c r="F56" t="s">
        <v>293</v>
      </c>
    </row>
    <row r="57" spans="5:6">
      <c r="E57" s="80" t="s">
        <v>262</v>
      </c>
      <c r="F57" t="s">
        <v>293</v>
      </c>
    </row>
    <row r="58" spans="5:6">
      <c r="E58" s="80" t="s">
        <v>265</v>
      </c>
      <c r="F58" t="s">
        <v>293</v>
      </c>
    </row>
    <row r="59" spans="5:6">
      <c r="E59" s="80" t="s">
        <v>266</v>
      </c>
      <c r="F59" t="s">
        <v>293</v>
      </c>
    </row>
    <row r="60" spans="5:6">
      <c r="E60" s="80" t="s">
        <v>268</v>
      </c>
      <c r="F60" t="s">
        <v>293</v>
      </c>
    </row>
    <row r="61" spans="5:6">
      <c r="E61" s="80" t="s">
        <v>270</v>
      </c>
      <c r="F61" t="s">
        <v>293</v>
      </c>
    </row>
    <row r="62" spans="5:6">
      <c r="E62" s="80" t="s">
        <v>274</v>
      </c>
      <c r="F62" t="s">
        <v>293</v>
      </c>
    </row>
    <row r="63" spans="5:6">
      <c r="E63" s="80" t="s">
        <v>278</v>
      </c>
      <c r="F63" t="s">
        <v>293</v>
      </c>
    </row>
    <row r="64" spans="5:6">
      <c r="E64" s="80" t="s">
        <v>281</v>
      </c>
      <c r="F64" t="s">
        <v>293</v>
      </c>
    </row>
    <row r="66" spans="5:6">
      <c r="E66" s="80" t="s">
        <v>217</v>
      </c>
      <c r="F66" t="s">
        <v>294</v>
      </c>
    </row>
    <row r="67" spans="5:6">
      <c r="E67" s="80" t="s">
        <v>224</v>
      </c>
      <c r="F67" t="s">
        <v>294</v>
      </c>
    </row>
    <row r="68" spans="5:6">
      <c r="E68" s="80" t="s">
        <v>36</v>
      </c>
      <c r="F68" t="s">
        <v>294</v>
      </c>
    </row>
    <row r="69" spans="5:6">
      <c r="E69" s="80" t="s">
        <v>226</v>
      </c>
      <c r="F69" t="s">
        <v>294</v>
      </c>
    </row>
    <row r="70" spans="5:6">
      <c r="E70" s="80" t="s">
        <v>232</v>
      </c>
      <c r="F70" t="s">
        <v>294</v>
      </c>
    </row>
    <row r="71" spans="5:6">
      <c r="E71" s="80" t="s">
        <v>235</v>
      </c>
      <c r="F71" t="s">
        <v>294</v>
      </c>
    </row>
    <row r="72" spans="5:6">
      <c r="E72" s="80" t="s">
        <v>238</v>
      </c>
      <c r="F72" t="s">
        <v>294</v>
      </c>
    </row>
    <row r="73" spans="5:6">
      <c r="E73" s="80" t="s">
        <v>241</v>
      </c>
      <c r="F73" t="s">
        <v>294</v>
      </c>
    </row>
    <row r="74" spans="5:6">
      <c r="E74" s="80" t="s">
        <v>242</v>
      </c>
      <c r="F74" t="s">
        <v>294</v>
      </c>
    </row>
    <row r="75" spans="5:6">
      <c r="E75" s="80" t="s">
        <v>243</v>
      </c>
      <c r="F75" t="s">
        <v>294</v>
      </c>
    </row>
    <row r="76" spans="5:6">
      <c r="E76" s="80" t="s">
        <v>244</v>
      </c>
      <c r="F76" t="s">
        <v>294</v>
      </c>
    </row>
    <row r="77" spans="5:6">
      <c r="E77" s="80" t="s">
        <v>245</v>
      </c>
      <c r="F77" t="s">
        <v>294</v>
      </c>
    </row>
    <row r="78" spans="5:6">
      <c r="E78" s="80" t="s">
        <v>246</v>
      </c>
      <c r="F78" t="s">
        <v>294</v>
      </c>
    </row>
    <row r="79" spans="5:6">
      <c r="E79" s="80" t="s">
        <v>248</v>
      </c>
      <c r="F79" t="s">
        <v>294</v>
      </c>
    </row>
    <row r="80" spans="5:6">
      <c r="E80" s="80" t="s">
        <v>250</v>
      </c>
      <c r="F80" t="s">
        <v>294</v>
      </c>
    </row>
    <row r="81" spans="5:6">
      <c r="E81" s="80" t="s">
        <v>251</v>
      </c>
      <c r="F81" t="s">
        <v>294</v>
      </c>
    </row>
    <row r="82" spans="5:6">
      <c r="E82" s="80" t="s">
        <v>256</v>
      </c>
      <c r="F82" t="s">
        <v>294</v>
      </c>
    </row>
    <row r="83" spans="5:6">
      <c r="E83" s="80" t="s">
        <v>260</v>
      </c>
      <c r="F83" t="s">
        <v>294</v>
      </c>
    </row>
    <row r="84" spans="5:6">
      <c r="E84" s="80" t="s">
        <v>261</v>
      </c>
      <c r="F84" t="s">
        <v>294</v>
      </c>
    </row>
    <row r="85" spans="5:6">
      <c r="E85" s="80" t="s">
        <v>216</v>
      </c>
      <c r="F85" t="s">
        <v>294</v>
      </c>
    </row>
    <row r="86" spans="5:6">
      <c r="E86" s="80" t="s">
        <v>263</v>
      </c>
      <c r="F86" t="s">
        <v>294</v>
      </c>
    </row>
    <row r="87" spans="5:6">
      <c r="E87" s="80" t="s">
        <v>267</v>
      </c>
      <c r="F87" t="s">
        <v>294</v>
      </c>
    </row>
    <row r="88" spans="5:6">
      <c r="E88" s="80" t="s">
        <v>269</v>
      </c>
      <c r="F88" t="s">
        <v>294</v>
      </c>
    </row>
    <row r="89" spans="5:6">
      <c r="E89" s="80" t="s">
        <v>272</v>
      </c>
      <c r="F89" t="s">
        <v>294</v>
      </c>
    </row>
    <row r="90" spans="5:6">
      <c r="E90" s="80" t="s">
        <v>273</v>
      </c>
      <c r="F90" t="s">
        <v>294</v>
      </c>
    </row>
    <row r="91" spans="5:6">
      <c r="E91" s="80" t="s">
        <v>279</v>
      </c>
      <c r="F91" t="s">
        <v>294</v>
      </c>
    </row>
    <row r="92" spans="5:6">
      <c r="E92" s="80" t="s">
        <v>282</v>
      </c>
      <c r="F92" t="s">
        <v>294</v>
      </c>
    </row>
    <row r="96" spans="5:6" ht="141.75" customHeight="1">
      <c r="E96" s="83" t="s">
        <v>297</v>
      </c>
    </row>
    <row r="97" spans="5:5" ht="141.75" customHeight="1">
      <c r="E97" s="83" t="s">
        <v>297</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8CF27-78CD-412E-B1E1-2500717F321B}">
  <dimension ref="A3:H116"/>
  <sheetViews>
    <sheetView topLeftCell="B28" workbookViewId="0">
      <selection activeCell="G38" sqref="G38:H38"/>
    </sheetView>
  </sheetViews>
  <sheetFormatPr defaultRowHeight="15"/>
  <cols>
    <col min="1" max="1" width="24.42578125" bestFit="1" customWidth="1"/>
    <col min="2" max="2" width="18.7109375" bestFit="1" customWidth="1"/>
    <col min="3" max="3" width="39" bestFit="1" customWidth="1"/>
    <col min="4" max="4" width="38.140625" bestFit="1" customWidth="1"/>
    <col min="5" max="5" width="27.28515625" bestFit="1" customWidth="1"/>
  </cols>
  <sheetData>
    <row r="3" spans="1:5">
      <c r="A3" s="77" t="s">
        <v>290</v>
      </c>
      <c r="B3" t="s">
        <v>304</v>
      </c>
      <c r="C3" t="s">
        <v>301</v>
      </c>
      <c r="D3" t="s">
        <v>302</v>
      </c>
      <c r="E3" t="s">
        <v>303</v>
      </c>
    </row>
    <row r="4" spans="1:5">
      <c r="A4" s="78" t="s">
        <v>292</v>
      </c>
      <c r="B4" s="79">
        <v>54.372599999999998</v>
      </c>
      <c r="C4" s="79">
        <v>8.10318</v>
      </c>
      <c r="D4" s="79">
        <v>3.8895263999999998</v>
      </c>
      <c r="E4" s="79">
        <v>7.0961849999999993</v>
      </c>
    </row>
    <row r="5" spans="1:5">
      <c r="A5" s="82" t="s">
        <v>221</v>
      </c>
      <c r="B5" s="79"/>
      <c r="C5" s="79"/>
      <c r="D5" s="79"/>
      <c r="E5" s="79"/>
    </row>
    <row r="6" spans="1:5">
      <c r="A6" s="91" t="s">
        <v>1</v>
      </c>
      <c r="B6" s="79">
        <v>6.2315800000000001</v>
      </c>
      <c r="C6" s="79">
        <v>0.48751</v>
      </c>
      <c r="D6" s="79">
        <v>0.11700239999999999</v>
      </c>
      <c r="E6" s="79">
        <v>0.37050759999999999</v>
      </c>
    </row>
    <row r="7" spans="1:5">
      <c r="A7" s="82" t="s">
        <v>37</v>
      </c>
      <c r="B7" s="79"/>
      <c r="C7" s="79"/>
      <c r="D7" s="79"/>
      <c r="E7" s="79"/>
    </row>
    <row r="8" spans="1:5">
      <c r="A8" s="91" t="s">
        <v>1</v>
      </c>
      <c r="B8" s="79">
        <v>27.6968</v>
      </c>
      <c r="C8" s="79">
        <v>8.10318</v>
      </c>
      <c r="D8" s="79">
        <v>3.8895263999999998</v>
      </c>
      <c r="E8" s="79">
        <v>4.2136536000000007</v>
      </c>
    </row>
    <row r="9" spans="1:5">
      <c r="A9" s="91" t="s">
        <v>49</v>
      </c>
      <c r="B9" s="79">
        <v>1.73963</v>
      </c>
      <c r="C9" s="79">
        <v>0.456924</v>
      </c>
      <c r="D9" s="79">
        <v>0.22037444519999999</v>
      </c>
      <c r="E9" s="79">
        <v>0.23654955480000001</v>
      </c>
    </row>
    <row r="10" spans="1:5">
      <c r="A10" s="91" t="s">
        <v>286</v>
      </c>
      <c r="B10" s="79">
        <v>8.9897500000000008</v>
      </c>
      <c r="C10" s="79">
        <v>1.37904</v>
      </c>
      <c r="D10" s="79">
        <v>1.37904</v>
      </c>
      <c r="E10" s="79">
        <v>0</v>
      </c>
    </row>
    <row r="11" spans="1:5">
      <c r="A11" s="82" t="s">
        <v>39</v>
      </c>
      <c r="B11" s="79"/>
      <c r="C11" s="79"/>
      <c r="D11" s="79"/>
      <c r="E11" s="79"/>
    </row>
    <row r="12" spans="1:5">
      <c r="A12" s="91" t="s">
        <v>1</v>
      </c>
      <c r="B12" s="79">
        <v>12.4483</v>
      </c>
      <c r="C12" s="79">
        <v>0.115453</v>
      </c>
      <c r="D12" s="79">
        <v>2.6207831000000003E-3</v>
      </c>
      <c r="E12" s="79">
        <v>0.1128322169</v>
      </c>
    </row>
    <row r="13" spans="1:5">
      <c r="A13" s="82" t="s">
        <v>225</v>
      </c>
      <c r="B13" s="79"/>
      <c r="C13" s="79"/>
      <c r="D13" s="79"/>
      <c r="E13" s="79"/>
    </row>
    <row r="14" spans="1:5">
      <c r="A14" s="91" t="s">
        <v>1</v>
      </c>
      <c r="B14" s="79">
        <v>16.182700000000001</v>
      </c>
      <c r="C14" s="79">
        <v>1.65289</v>
      </c>
      <c r="D14" s="79">
        <v>2.8925575000000002E-2</v>
      </c>
      <c r="E14" s="79">
        <v>1.623964425</v>
      </c>
    </row>
    <row r="15" spans="1:5">
      <c r="A15" s="82" t="s">
        <v>230</v>
      </c>
      <c r="B15" s="79"/>
      <c r="C15" s="79"/>
      <c r="D15" s="79"/>
      <c r="E15" s="79"/>
    </row>
    <row r="16" spans="1:5">
      <c r="A16" s="91" t="s">
        <v>1</v>
      </c>
      <c r="B16" s="79">
        <v>24.920999999999999</v>
      </c>
      <c r="C16" s="79">
        <v>6.7781599999999997</v>
      </c>
      <c r="D16" s="79">
        <v>0.96588779999999985</v>
      </c>
      <c r="E16" s="79">
        <v>5.8122721999999998</v>
      </c>
    </row>
    <row r="17" spans="1:5">
      <c r="A17" s="91" t="s">
        <v>286</v>
      </c>
      <c r="B17" s="79">
        <v>2.87216</v>
      </c>
      <c r="C17" s="79">
        <v>1.03047</v>
      </c>
      <c r="D17" s="79">
        <v>1.03047</v>
      </c>
      <c r="E17" s="79">
        <v>0</v>
      </c>
    </row>
    <row r="18" spans="1:5">
      <c r="A18" s="82" t="s">
        <v>233</v>
      </c>
      <c r="B18" s="79"/>
      <c r="C18" s="79"/>
      <c r="D18" s="79"/>
      <c r="E18" s="79"/>
    </row>
    <row r="19" spans="1:5">
      <c r="A19" s="91" t="s">
        <v>1</v>
      </c>
      <c r="B19" s="79">
        <v>10.1265</v>
      </c>
      <c r="C19" s="79">
        <v>0.46002799999999999</v>
      </c>
      <c r="D19" s="79">
        <v>1.9275173199999999E-2</v>
      </c>
      <c r="E19" s="79">
        <v>0.4407528268</v>
      </c>
    </row>
    <row r="20" spans="1:5">
      <c r="A20" s="82" t="s">
        <v>247</v>
      </c>
      <c r="B20" s="79"/>
      <c r="C20" s="79"/>
      <c r="D20" s="79"/>
      <c r="E20" s="79"/>
    </row>
    <row r="21" spans="1:5">
      <c r="A21" s="91" t="s">
        <v>1</v>
      </c>
      <c r="B21" s="79">
        <v>13.4908</v>
      </c>
      <c r="C21" s="79">
        <v>4.0045000000000002</v>
      </c>
      <c r="D21" s="79">
        <v>0</v>
      </c>
      <c r="E21" s="79">
        <v>4.0045000000000002</v>
      </c>
    </row>
    <row r="22" spans="1:5">
      <c r="A22" s="82" t="s">
        <v>43</v>
      </c>
      <c r="B22" s="79"/>
      <c r="C22" s="79"/>
      <c r="D22" s="79"/>
      <c r="E22" s="79"/>
    </row>
    <row r="23" spans="1:5">
      <c r="A23" s="91" t="s">
        <v>1</v>
      </c>
      <c r="B23" s="79">
        <v>54.372599999999998</v>
      </c>
      <c r="C23" s="79">
        <v>0.84734500000000001</v>
      </c>
      <c r="D23" s="79">
        <v>0.4707001475</v>
      </c>
      <c r="E23" s="79">
        <v>0.37664485250000002</v>
      </c>
    </row>
    <row r="24" spans="1:5">
      <c r="A24" s="91" t="s">
        <v>286</v>
      </c>
      <c r="B24" s="79">
        <v>4.3271899999999999</v>
      </c>
      <c r="C24" s="79">
        <v>0.84077199999999996</v>
      </c>
      <c r="D24" s="79">
        <v>0.84077199999999996</v>
      </c>
      <c r="E24" s="79">
        <v>0</v>
      </c>
    </row>
    <row r="25" spans="1:5">
      <c r="A25" s="82" t="s">
        <v>252</v>
      </c>
      <c r="B25" s="79"/>
      <c r="C25" s="79"/>
      <c r="D25" s="79"/>
      <c r="E25" s="79"/>
    </row>
    <row r="26" spans="1:5">
      <c r="A26" s="91" t="s">
        <v>1</v>
      </c>
      <c r="B26" s="79">
        <v>15.263</v>
      </c>
      <c r="C26" s="79">
        <v>7.4257799999999999E-2</v>
      </c>
      <c r="D26" s="79">
        <v>3.5718001799999997E-3</v>
      </c>
      <c r="E26" s="79">
        <v>7.0685999819999998E-2</v>
      </c>
    </row>
    <row r="27" spans="1:5">
      <c r="A27" s="82" t="s">
        <v>48</v>
      </c>
      <c r="B27" s="79"/>
      <c r="C27" s="79"/>
      <c r="D27" s="79"/>
      <c r="E27" s="79"/>
    </row>
    <row r="28" spans="1:5">
      <c r="A28" s="91" t="s">
        <v>1</v>
      </c>
      <c r="B28" s="79">
        <v>18.036100000000001</v>
      </c>
      <c r="C28" s="79">
        <v>7.7249999999999996</v>
      </c>
      <c r="D28" s="79">
        <v>0.62881500000000001</v>
      </c>
      <c r="E28" s="79">
        <v>7.0961849999999993</v>
      </c>
    </row>
    <row r="29" spans="1:5">
      <c r="A29" s="82" t="s">
        <v>296</v>
      </c>
      <c r="B29" s="79"/>
      <c r="C29" s="79"/>
      <c r="D29" s="79"/>
      <c r="E29" s="79"/>
    </row>
    <row r="30" spans="1:5">
      <c r="A30" s="91" t="s">
        <v>1</v>
      </c>
      <c r="B30" s="79">
        <v>9.0071399999999997</v>
      </c>
      <c r="C30" s="79">
        <v>0.91960399999999998</v>
      </c>
      <c r="D30" s="79">
        <v>0.1120077672</v>
      </c>
      <c r="E30" s="79">
        <v>0.80759623279999992</v>
      </c>
    </row>
    <row r="31" spans="1:5">
      <c r="A31" s="82" t="s">
        <v>275</v>
      </c>
      <c r="B31" s="79"/>
      <c r="C31" s="79"/>
      <c r="D31" s="79"/>
      <c r="E31" s="79"/>
    </row>
    <row r="32" spans="1:5">
      <c r="A32" s="91" t="s">
        <v>1</v>
      </c>
      <c r="B32" s="79">
        <v>12.9406</v>
      </c>
      <c r="C32" s="79">
        <v>0.79094299999999995</v>
      </c>
      <c r="D32" s="79">
        <v>0.23728289999999996</v>
      </c>
      <c r="E32" s="79">
        <v>0.55366009999999999</v>
      </c>
    </row>
    <row r="33" spans="1:8">
      <c r="A33" s="91" t="s">
        <v>286</v>
      </c>
      <c r="B33" s="79">
        <v>2.5508999999999999</v>
      </c>
      <c r="C33" s="79">
        <v>0.1094</v>
      </c>
      <c r="D33" s="79">
        <v>0.1094</v>
      </c>
      <c r="E33" s="79">
        <v>0</v>
      </c>
    </row>
    <row r="34" spans="1:8">
      <c r="A34" s="82" t="s">
        <v>276</v>
      </c>
      <c r="B34" s="79"/>
      <c r="C34" s="79"/>
      <c r="D34" s="79"/>
      <c r="E34" s="79"/>
    </row>
    <row r="35" spans="1:8">
      <c r="A35" s="91" t="s">
        <v>1</v>
      </c>
      <c r="B35" s="79">
        <v>16.7117</v>
      </c>
      <c r="C35" s="79">
        <v>0.845306</v>
      </c>
      <c r="D35" s="79">
        <v>1.3355834800000001E-2</v>
      </c>
      <c r="E35" s="79">
        <v>0.83195016519999998</v>
      </c>
    </row>
    <row r="36" spans="1:8">
      <c r="A36" s="82" t="s">
        <v>277</v>
      </c>
      <c r="B36" s="79"/>
      <c r="C36" s="79"/>
      <c r="D36" s="79"/>
      <c r="E36" s="79"/>
    </row>
    <row r="37" spans="1:8">
      <c r="A37" s="91" t="s">
        <v>1</v>
      </c>
      <c r="B37" s="79">
        <v>9.4561499999999992</v>
      </c>
      <c r="C37" s="79">
        <v>1.6832800000000001</v>
      </c>
      <c r="D37" s="79">
        <v>9.4768664000000016E-2</v>
      </c>
      <c r="E37" s="79">
        <v>1.5885113360000001</v>
      </c>
      <c r="G37" s="93">
        <v>0.27965945329772024</v>
      </c>
      <c r="H37" s="93">
        <v>0.72034054670227932</v>
      </c>
    </row>
    <row r="38" spans="1:8">
      <c r="A38" s="91" t="s">
        <v>286</v>
      </c>
      <c r="B38" s="79">
        <v>5.0285500000000001</v>
      </c>
      <c r="C38" s="79">
        <v>0.76116300000000003</v>
      </c>
      <c r="D38" s="79">
        <v>0.76116300000000003</v>
      </c>
      <c r="E38" s="79">
        <v>0</v>
      </c>
      <c r="G38" s="93">
        <f>G39/F39</f>
        <v>0.27965945329772024</v>
      </c>
      <c r="H38" s="92">
        <f>H39/F39</f>
        <v>0.72034054670227932</v>
      </c>
    </row>
    <row r="39" spans="1:8">
      <c r="A39" s="78" t="s">
        <v>293</v>
      </c>
      <c r="B39" s="79">
        <v>61.204300000000003</v>
      </c>
      <c r="C39" s="79">
        <v>38.712299999999999</v>
      </c>
      <c r="D39" s="79">
        <v>5.2754599999999998</v>
      </c>
      <c r="E39" s="79">
        <v>36.645063180000001</v>
      </c>
      <c r="F39">
        <f>SUM(C5:C38)</f>
        <v>39.065225800000015</v>
      </c>
      <c r="G39">
        <f t="shared" ref="G39:H39" si="0">SUM(D5:D38)</f>
        <v>10.92495969018</v>
      </c>
      <c r="H39">
        <f t="shared" si="0"/>
        <v>28.140266109819997</v>
      </c>
    </row>
    <row r="40" spans="1:8">
      <c r="A40" s="82" t="s">
        <v>218</v>
      </c>
      <c r="B40" s="79"/>
      <c r="C40" s="79"/>
      <c r="D40" s="79"/>
      <c r="E40" s="79"/>
    </row>
    <row r="41" spans="1:8">
      <c r="A41" s="91" t="s">
        <v>1</v>
      </c>
      <c r="B41" s="79">
        <v>9.9182000000000006</v>
      </c>
      <c r="C41" s="79">
        <v>3.5922100000000001</v>
      </c>
      <c r="D41" s="79">
        <v>0</v>
      </c>
      <c r="E41" s="79">
        <v>3.5922100000000001</v>
      </c>
    </row>
    <row r="42" spans="1:8">
      <c r="A42" s="91" t="s">
        <v>49</v>
      </c>
      <c r="B42" s="79">
        <v>0.78290000000000004</v>
      </c>
      <c r="C42" s="79">
        <v>7.1246299999999999E-3</v>
      </c>
      <c r="D42" s="79">
        <v>7.1246299999999999E-3</v>
      </c>
      <c r="E42" s="79">
        <v>0</v>
      </c>
    </row>
    <row r="43" spans="1:8">
      <c r="A43" s="91" t="s">
        <v>286</v>
      </c>
      <c r="B43" s="79">
        <v>4.5602299999999998</v>
      </c>
      <c r="C43" s="79">
        <v>0.98685900000000004</v>
      </c>
      <c r="D43" s="79">
        <v>0.98685900000000004</v>
      </c>
      <c r="E43" s="79">
        <v>0</v>
      </c>
    </row>
    <row r="44" spans="1:8">
      <c r="A44" s="82" t="s">
        <v>220</v>
      </c>
      <c r="B44" s="79"/>
      <c r="C44" s="79"/>
      <c r="D44" s="79"/>
      <c r="E44" s="79"/>
    </row>
    <row r="45" spans="1:8">
      <c r="A45" s="91" t="s">
        <v>1</v>
      </c>
      <c r="B45" s="79">
        <v>12.465199999999999</v>
      </c>
      <c r="C45" s="79">
        <v>6.6695799999999998</v>
      </c>
      <c r="D45" s="79">
        <v>0</v>
      </c>
      <c r="E45" s="79">
        <v>6.6695799999999998</v>
      </c>
    </row>
    <row r="46" spans="1:8">
      <c r="A46" s="91" t="s">
        <v>286</v>
      </c>
      <c r="B46" s="79">
        <v>12.9658</v>
      </c>
      <c r="C46" s="79">
        <v>5.2754599999999998</v>
      </c>
      <c r="D46" s="79">
        <v>5.2754599999999998</v>
      </c>
      <c r="E46" s="79">
        <v>0</v>
      </c>
    </row>
    <row r="47" spans="1:8">
      <c r="A47" s="82" t="s">
        <v>222</v>
      </c>
      <c r="B47" s="79"/>
      <c r="C47" s="79"/>
      <c r="D47" s="79"/>
      <c r="E47" s="79"/>
    </row>
    <row r="48" spans="1:8">
      <c r="A48" s="91" t="s">
        <v>1</v>
      </c>
      <c r="B48" s="79">
        <v>17.492000000000001</v>
      </c>
      <c r="C48" s="79">
        <v>8.4069699999999994</v>
      </c>
      <c r="D48" s="79">
        <v>1.73</v>
      </c>
      <c r="E48" s="79">
        <v>6.676969999999999</v>
      </c>
    </row>
    <row r="49" spans="1:5">
      <c r="A49" s="82" t="s">
        <v>227</v>
      </c>
      <c r="B49" s="79"/>
      <c r="C49" s="79"/>
      <c r="D49" s="79"/>
      <c r="E49" s="79"/>
    </row>
    <row r="50" spans="1:5">
      <c r="A50" s="91" t="s">
        <v>1</v>
      </c>
      <c r="B50" s="79">
        <v>12.7377</v>
      </c>
      <c r="C50" s="79">
        <v>4.6543999999999999</v>
      </c>
      <c r="D50" s="79">
        <v>1.3078864000000001</v>
      </c>
      <c r="E50" s="79">
        <v>3.3465135999999998</v>
      </c>
    </row>
    <row r="51" spans="1:5">
      <c r="A51" s="82" t="s">
        <v>228</v>
      </c>
      <c r="B51" s="79"/>
      <c r="C51" s="79"/>
      <c r="D51" s="79"/>
      <c r="E51" s="79"/>
    </row>
    <row r="52" spans="1:5">
      <c r="A52" s="91" t="s">
        <v>1</v>
      </c>
      <c r="B52" s="79">
        <v>10.722899999999999</v>
      </c>
      <c r="C52" s="79">
        <v>4.0137499999999999</v>
      </c>
      <c r="D52" s="79">
        <v>4.7362249999999995E-2</v>
      </c>
      <c r="E52" s="79">
        <v>3.96638775</v>
      </c>
    </row>
    <row r="53" spans="1:5">
      <c r="A53" s="82" t="s">
        <v>229</v>
      </c>
      <c r="B53" s="79"/>
      <c r="C53" s="79"/>
      <c r="D53" s="79"/>
      <c r="E53" s="79"/>
    </row>
    <row r="54" spans="1:5">
      <c r="A54" s="91" t="s">
        <v>1</v>
      </c>
      <c r="B54" s="79">
        <v>18.327200000000001</v>
      </c>
      <c r="C54" s="79">
        <v>6.8051700000000004</v>
      </c>
      <c r="D54" s="79">
        <v>8.2342556999999997E-2</v>
      </c>
      <c r="E54" s="79">
        <v>6.7228274430000008</v>
      </c>
    </row>
    <row r="55" spans="1:5">
      <c r="A55" s="91" t="s">
        <v>286</v>
      </c>
      <c r="B55" s="79">
        <v>2.62235</v>
      </c>
      <c r="C55" s="79">
        <v>0.91571199999999997</v>
      </c>
      <c r="D55" s="79">
        <v>0.91571199999999997</v>
      </c>
      <c r="E55" s="79">
        <v>0</v>
      </c>
    </row>
    <row r="56" spans="1:5">
      <c r="A56" s="82" t="s">
        <v>231</v>
      </c>
      <c r="B56" s="79"/>
      <c r="C56" s="79"/>
      <c r="D56" s="79"/>
      <c r="E56" s="79"/>
    </row>
    <row r="57" spans="1:5">
      <c r="A57" s="91" t="s">
        <v>1</v>
      </c>
      <c r="B57" s="79">
        <v>5.8381100000000004</v>
      </c>
      <c r="C57" s="79">
        <v>3.1529199999999999</v>
      </c>
      <c r="D57" s="79">
        <v>0</v>
      </c>
      <c r="E57" s="79">
        <v>3.1529199999999999</v>
      </c>
    </row>
    <row r="58" spans="1:5">
      <c r="A58" s="82" t="s">
        <v>234</v>
      </c>
      <c r="B58" s="79"/>
      <c r="C58" s="79"/>
      <c r="D58" s="79"/>
      <c r="E58" s="79"/>
    </row>
    <row r="59" spans="1:5">
      <c r="A59" s="91" t="s">
        <v>1</v>
      </c>
      <c r="B59" s="79">
        <v>13.091200000000001</v>
      </c>
      <c r="C59" s="79">
        <v>6.01633</v>
      </c>
      <c r="D59" s="79">
        <v>0.23042543900000001</v>
      </c>
      <c r="E59" s="79">
        <v>5.7859045609999997</v>
      </c>
    </row>
    <row r="60" spans="1:5">
      <c r="A60" s="82" t="s">
        <v>236</v>
      </c>
      <c r="B60" s="79"/>
      <c r="C60" s="79"/>
      <c r="D60" s="79"/>
      <c r="E60" s="79"/>
    </row>
    <row r="61" spans="1:5">
      <c r="A61" s="91" t="s">
        <v>1</v>
      </c>
      <c r="B61" s="79">
        <v>6.0082700000000004</v>
      </c>
      <c r="C61" s="79">
        <v>2.5203000000000002</v>
      </c>
      <c r="D61" s="79">
        <v>1.7012025000000002</v>
      </c>
      <c r="E61" s="79">
        <v>0.81909750000000003</v>
      </c>
    </row>
    <row r="62" spans="1:5">
      <c r="A62" s="91" t="s">
        <v>286</v>
      </c>
      <c r="B62" s="79">
        <v>3.6951999999999998</v>
      </c>
      <c r="C62" s="79">
        <v>0.40500900000000001</v>
      </c>
      <c r="D62" s="79">
        <v>0.40500900000000001</v>
      </c>
      <c r="E62" s="79">
        <v>0</v>
      </c>
    </row>
    <row r="63" spans="1:5">
      <c r="A63" s="91" t="s">
        <v>287</v>
      </c>
      <c r="B63" s="79">
        <v>3.0468299999999999</v>
      </c>
      <c r="C63" s="79">
        <v>0.41996899999999998</v>
      </c>
      <c r="D63" s="79">
        <v>0.28347907500000002</v>
      </c>
      <c r="E63" s="79">
        <v>0.13648992499999996</v>
      </c>
    </row>
    <row r="64" spans="1:5">
      <c r="A64" s="82" t="s">
        <v>237</v>
      </c>
      <c r="B64" s="79"/>
      <c r="C64" s="79"/>
      <c r="D64" s="79"/>
      <c r="E64" s="79"/>
    </row>
    <row r="65" spans="1:5">
      <c r="A65" s="91" t="s">
        <v>1</v>
      </c>
      <c r="B65" s="79">
        <v>0.15230199999999999</v>
      </c>
      <c r="C65" s="79">
        <v>0.15230199999999999</v>
      </c>
      <c r="D65" s="79">
        <v>0.15230199999999999</v>
      </c>
      <c r="E65" s="79">
        <v>0</v>
      </c>
    </row>
    <row r="66" spans="1:5">
      <c r="A66" s="91" t="s">
        <v>286</v>
      </c>
      <c r="B66" s="79">
        <v>2.2807499999999998</v>
      </c>
      <c r="C66" s="79">
        <v>1.21086</v>
      </c>
      <c r="D66" s="79">
        <v>1.21086</v>
      </c>
      <c r="E66" s="79">
        <v>0</v>
      </c>
    </row>
    <row r="67" spans="1:5">
      <c r="A67" s="82" t="s">
        <v>239</v>
      </c>
      <c r="B67" s="79"/>
      <c r="C67" s="79"/>
      <c r="D67" s="79"/>
      <c r="E67" s="79"/>
    </row>
    <row r="68" spans="1:5">
      <c r="A68" s="91" t="s">
        <v>1</v>
      </c>
      <c r="B68" s="79">
        <v>5.7288199999999998</v>
      </c>
      <c r="C68" s="79">
        <v>4.0414899999999996</v>
      </c>
      <c r="D68" s="79">
        <v>4.0414899999999996</v>
      </c>
      <c r="E68" s="79">
        <v>0</v>
      </c>
    </row>
    <row r="69" spans="1:5">
      <c r="A69" s="82" t="s">
        <v>285</v>
      </c>
      <c r="B69" s="79"/>
      <c r="C69" s="79"/>
      <c r="D69" s="79"/>
      <c r="E69" s="79"/>
    </row>
    <row r="70" spans="1:5">
      <c r="A70" s="91" t="s">
        <v>1</v>
      </c>
      <c r="B70" s="79">
        <v>9.7961399999999994</v>
      </c>
      <c r="C70" s="79">
        <v>8.16892</v>
      </c>
      <c r="D70" s="79">
        <v>2.4506760000000001</v>
      </c>
      <c r="E70" s="79">
        <v>5.7182440000000003</v>
      </c>
    </row>
    <row r="71" spans="1:5">
      <c r="A71" s="91" t="s">
        <v>286</v>
      </c>
      <c r="B71" s="79">
        <v>5.5919100000000004</v>
      </c>
      <c r="C71" s="79">
        <v>4.2073499999999999</v>
      </c>
      <c r="D71" s="79">
        <v>4.2073499999999999</v>
      </c>
      <c r="E71" s="79">
        <v>0</v>
      </c>
    </row>
    <row r="72" spans="1:5">
      <c r="A72" s="82" t="s">
        <v>42</v>
      </c>
      <c r="B72" s="79"/>
      <c r="C72" s="79"/>
      <c r="D72" s="79"/>
      <c r="E72" s="79"/>
    </row>
    <row r="73" spans="1:5">
      <c r="A73" s="91" t="s">
        <v>1</v>
      </c>
      <c r="B73" s="79">
        <v>10.9047</v>
      </c>
      <c r="C73" s="79">
        <v>8.7633899999999993</v>
      </c>
      <c r="D73" s="79">
        <v>4.3492704570000003</v>
      </c>
      <c r="E73" s="79">
        <v>4.4141195429999991</v>
      </c>
    </row>
    <row r="74" spans="1:5">
      <c r="A74" s="91" t="s">
        <v>288</v>
      </c>
      <c r="B74" s="79">
        <v>1.0185299999999999</v>
      </c>
      <c r="C74" s="79">
        <v>0.23972299999999999</v>
      </c>
      <c r="D74" s="79">
        <v>0.1189745249</v>
      </c>
      <c r="E74" s="79">
        <v>0.12074847509999999</v>
      </c>
    </row>
    <row r="75" spans="1:5">
      <c r="A75" s="91" t="s">
        <v>287</v>
      </c>
      <c r="B75" s="79">
        <v>4.2922799999999999</v>
      </c>
      <c r="C75" s="79">
        <v>1.8573599999999999</v>
      </c>
      <c r="D75" s="79">
        <v>0.92180776799999997</v>
      </c>
      <c r="E75" s="79">
        <v>0.93555223199999993</v>
      </c>
    </row>
    <row r="76" spans="1:5">
      <c r="A76" s="82" t="s">
        <v>240</v>
      </c>
      <c r="B76" s="79"/>
      <c r="C76" s="79"/>
      <c r="D76" s="79"/>
      <c r="E76" s="79"/>
    </row>
    <row r="77" spans="1:5">
      <c r="A77" s="91" t="s">
        <v>1</v>
      </c>
      <c r="B77" s="79">
        <v>35.009099999999997</v>
      </c>
      <c r="C77" s="79">
        <v>18.871700000000001</v>
      </c>
      <c r="D77" s="79">
        <v>0</v>
      </c>
      <c r="E77" s="79">
        <v>18.871700000000001</v>
      </c>
    </row>
    <row r="78" spans="1:5">
      <c r="A78" s="91" t="s">
        <v>287</v>
      </c>
      <c r="B78" s="79">
        <v>1.8270299999999999</v>
      </c>
      <c r="C78" s="79">
        <v>1.6852</v>
      </c>
      <c r="D78" s="79">
        <v>0</v>
      </c>
      <c r="E78" s="79">
        <v>1.6852</v>
      </c>
    </row>
    <row r="79" spans="1:5">
      <c r="A79" s="82" t="s">
        <v>253</v>
      </c>
      <c r="B79" s="79"/>
      <c r="C79" s="79"/>
      <c r="D79" s="79"/>
      <c r="E79" s="79"/>
    </row>
    <row r="80" spans="1:5">
      <c r="A80" s="91" t="s">
        <v>1</v>
      </c>
      <c r="B80" s="79">
        <v>4.5675499999999998</v>
      </c>
      <c r="C80" s="79">
        <v>3.1233200000000001</v>
      </c>
      <c r="D80" s="79">
        <v>0</v>
      </c>
      <c r="E80" s="79">
        <v>3.1233200000000001</v>
      </c>
    </row>
    <row r="81" spans="1:5">
      <c r="A81" s="91" t="s">
        <v>286</v>
      </c>
      <c r="B81" s="79">
        <v>2.4571800000000001</v>
      </c>
      <c r="C81" s="79">
        <v>2.1585299999999998</v>
      </c>
      <c r="D81" s="79">
        <v>2.1585299999999998</v>
      </c>
      <c r="E81" s="79">
        <v>0</v>
      </c>
    </row>
    <row r="82" spans="1:5">
      <c r="A82" s="82" t="s">
        <v>254</v>
      </c>
      <c r="B82" s="79"/>
      <c r="C82" s="79"/>
      <c r="D82" s="79"/>
      <c r="E82" s="79"/>
    </row>
    <row r="83" spans="1:5">
      <c r="A83" s="91" t="s">
        <v>1</v>
      </c>
      <c r="B83" s="79">
        <v>17.447299999999998</v>
      </c>
      <c r="C83" s="79">
        <v>13.4664</v>
      </c>
      <c r="D83" s="79">
        <v>3.2386691999999999</v>
      </c>
      <c r="E83" s="79">
        <v>10.2277308</v>
      </c>
    </row>
    <row r="84" spans="1:5">
      <c r="A84" s="82" t="s">
        <v>257</v>
      </c>
      <c r="B84" s="79"/>
      <c r="C84" s="79"/>
      <c r="D84" s="79"/>
      <c r="E84" s="79"/>
    </row>
    <row r="85" spans="1:5">
      <c r="A85" s="91" t="s">
        <v>1</v>
      </c>
      <c r="B85" s="79">
        <v>9.00014</v>
      </c>
      <c r="C85" s="79">
        <v>7.9123200000000002</v>
      </c>
      <c r="D85" s="79">
        <v>0.18356582399999999</v>
      </c>
      <c r="E85" s="79">
        <v>7.7287541760000007</v>
      </c>
    </row>
    <row r="86" spans="1:5">
      <c r="A86" s="82" t="s">
        <v>258</v>
      </c>
      <c r="B86" s="79"/>
      <c r="C86" s="79"/>
      <c r="D86" s="79"/>
      <c r="E86" s="79"/>
    </row>
    <row r="87" spans="1:5">
      <c r="A87" s="91" t="s">
        <v>1</v>
      </c>
      <c r="B87" s="79">
        <v>14.2631</v>
      </c>
      <c r="C87" s="79">
        <v>2.6870599999999998</v>
      </c>
      <c r="D87" s="79">
        <v>0.14187676799999999</v>
      </c>
      <c r="E87" s="79">
        <v>2.5451832319999999</v>
      </c>
    </row>
    <row r="88" spans="1:5">
      <c r="A88" s="82" t="s">
        <v>259</v>
      </c>
      <c r="B88" s="79"/>
      <c r="C88" s="79"/>
      <c r="D88" s="79"/>
      <c r="E88" s="79"/>
    </row>
    <row r="89" spans="1:5">
      <c r="A89" s="91" t="s">
        <v>1</v>
      </c>
      <c r="B89" s="79">
        <v>22.753499999999999</v>
      </c>
      <c r="C89" s="79">
        <v>12.9682</v>
      </c>
      <c r="D89" s="79">
        <v>0.19322618</v>
      </c>
      <c r="E89" s="79">
        <v>12.77497382</v>
      </c>
    </row>
    <row r="90" spans="1:5">
      <c r="A90" s="82" t="s">
        <v>262</v>
      </c>
      <c r="B90" s="79"/>
      <c r="C90" s="79"/>
      <c r="D90" s="79"/>
      <c r="E90" s="79"/>
    </row>
    <row r="91" spans="1:5">
      <c r="A91" s="91" t="s">
        <v>1</v>
      </c>
      <c r="B91" s="79">
        <v>34.252000000000002</v>
      </c>
      <c r="C91" s="79">
        <v>18.636900000000001</v>
      </c>
      <c r="D91" s="79">
        <v>0</v>
      </c>
      <c r="E91" s="79">
        <v>18.636900000000001</v>
      </c>
    </row>
    <row r="92" spans="1:5">
      <c r="A92" s="91" t="s">
        <v>286</v>
      </c>
      <c r="B92" s="79">
        <v>6.4396800000000001</v>
      </c>
      <c r="C92" s="79">
        <v>3.6131700000000002</v>
      </c>
      <c r="D92" s="79">
        <v>3.6131700000000002</v>
      </c>
      <c r="E92" s="79">
        <v>0</v>
      </c>
    </row>
    <row r="93" spans="1:5">
      <c r="A93" s="91" t="s">
        <v>287</v>
      </c>
      <c r="B93" s="79">
        <v>1.55355</v>
      </c>
      <c r="C93" s="79">
        <v>0.97594899999999996</v>
      </c>
      <c r="D93" s="79">
        <v>0</v>
      </c>
      <c r="E93" s="79">
        <v>0.97594899999999996</v>
      </c>
    </row>
    <row r="94" spans="1:5">
      <c r="A94" s="82" t="s">
        <v>265</v>
      </c>
      <c r="B94" s="79"/>
      <c r="C94" s="79"/>
      <c r="D94" s="79"/>
      <c r="E94" s="79"/>
    </row>
    <row r="95" spans="1:5">
      <c r="A95" s="91" t="s">
        <v>1</v>
      </c>
      <c r="B95" s="79">
        <v>9.0131399999999999</v>
      </c>
      <c r="C95" s="79">
        <v>3.66465</v>
      </c>
      <c r="D95" s="79">
        <v>0.86668972499999997</v>
      </c>
      <c r="E95" s="79">
        <v>2.7979602749999999</v>
      </c>
    </row>
    <row r="96" spans="1:5">
      <c r="A96" s="91" t="s">
        <v>286</v>
      </c>
      <c r="B96" s="79">
        <v>5.8983100000000004</v>
      </c>
      <c r="C96" s="79">
        <v>2.0419900000000002</v>
      </c>
      <c r="D96" s="79">
        <v>2.0419900000000002</v>
      </c>
      <c r="E96" s="79">
        <v>0</v>
      </c>
    </row>
    <row r="97" spans="1:5">
      <c r="A97" s="82" t="s">
        <v>266</v>
      </c>
      <c r="B97" s="79"/>
      <c r="C97" s="79"/>
      <c r="D97" s="79"/>
      <c r="E97" s="79"/>
    </row>
    <row r="98" spans="1:5">
      <c r="A98" s="91" t="s">
        <v>1</v>
      </c>
      <c r="B98" s="79">
        <v>20.832799999999999</v>
      </c>
      <c r="C98" s="79">
        <v>2.81887</v>
      </c>
      <c r="D98" s="79">
        <v>0</v>
      </c>
      <c r="E98" s="79">
        <v>2.81887</v>
      </c>
    </row>
    <row r="99" spans="1:5">
      <c r="A99" s="82" t="s">
        <v>268</v>
      </c>
      <c r="B99" s="79"/>
      <c r="C99" s="79"/>
      <c r="D99" s="79"/>
      <c r="E99" s="79"/>
    </row>
    <row r="100" spans="1:5">
      <c r="A100" s="91" t="s">
        <v>1</v>
      </c>
      <c r="B100" s="79">
        <v>10.6271</v>
      </c>
      <c r="C100" s="79">
        <v>5.0230300000000003</v>
      </c>
      <c r="D100" s="79">
        <v>0.151193203</v>
      </c>
      <c r="E100" s="79">
        <v>4.8718367970000003</v>
      </c>
    </row>
    <row r="101" spans="1:5">
      <c r="A101" s="82" t="s">
        <v>270</v>
      </c>
      <c r="B101" s="79"/>
      <c r="C101" s="79"/>
      <c r="D101" s="79"/>
      <c r="E101" s="79"/>
    </row>
    <row r="102" spans="1:5">
      <c r="A102" s="91" t="s">
        <v>1</v>
      </c>
      <c r="B102" s="79">
        <v>3.7021000000000002</v>
      </c>
      <c r="C102" s="79">
        <v>2.1083099999999999</v>
      </c>
      <c r="D102" s="79">
        <v>5.2075257E-2</v>
      </c>
      <c r="E102" s="79">
        <v>2.0562347430000001</v>
      </c>
    </row>
    <row r="103" spans="1:5">
      <c r="A103" s="91" t="s">
        <v>286</v>
      </c>
      <c r="B103" s="79">
        <v>3.9207900000000002</v>
      </c>
      <c r="C103" s="79">
        <v>2.3382900000000002</v>
      </c>
      <c r="D103" s="79">
        <v>2.3382900000000002</v>
      </c>
      <c r="E103" s="79">
        <v>0</v>
      </c>
    </row>
    <row r="104" spans="1:5">
      <c r="A104" s="82" t="s">
        <v>274</v>
      </c>
      <c r="B104" s="79"/>
      <c r="C104" s="79"/>
      <c r="D104" s="79"/>
      <c r="E104" s="79"/>
    </row>
    <row r="105" spans="1:5">
      <c r="A105" s="91" t="s">
        <v>1</v>
      </c>
      <c r="B105" s="79">
        <v>13.2149</v>
      </c>
      <c r="C105" s="79">
        <v>9.1925699999999999</v>
      </c>
      <c r="D105" s="79">
        <v>0</v>
      </c>
      <c r="E105" s="79">
        <v>9.1925699999999999</v>
      </c>
    </row>
    <row r="106" spans="1:5">
      <c r="A106" s="82" t="s">
        <v>278</v>
      </c>
      <c r="B106" s="79"/>
      <c r="C106" s="79"/>
      <c r="D106" s="79"/>
      <c r="E106" s="79"/>
    </row>
    <row r="107" spans="1:5">
      <c r="A107" s="91" t="s">
        <v>1</v>
      </c>
      <c r="B107" s="79">
        <v>3.81514</v>
      </c>
      <c r="C107" s="79">
        <v>0.77523500000000001</v>
      </c>
      <c r="D107" s="79">
        <v>0.27435566649999998</v>
      </c>
      <c r="E107" s="79">
        <v>0.50087933350000002</v>
      </c>
    </row>
    <row r="108" spans="1:5">
      <c r="A108" s="91" t="s">
        <v>286</v>
      </c>
      <c r="B108" s="79">
        <v>2.2421099999999998</v>
      </c>
      <c r="C108" s="79">
        <v>0.629</v>
      </c>
      <c r="D108" s="79">
        <v>0.629</v>
      </c>
      <c r="E108" s="79">
        <v>0</v>
      </c>
    </row>
    <row r="109" spans="1:5">
      <c r="A109" s="82" t="s">
        <v>281</v>
      </c>
      <c r="B109" s="79"/>
      <c r="C109" s="79"/>
      <c r="D109" s="79"/>
      <c r="E109" s="79"/>
    </row>
    <row r="110" spans="1:5">
      <c r="A110" s="91" t="s">
        <v>1</v>
      </c>
      <c r="B110" s="79">
        <v>61.204300000000003</v>
      </c>
      <c r="C110" s="79">
        <v>38.712299999999999</v>
      </c>
      <c r="D110" s="79">
        <v>2.0672368200000002</v>
      </c>
      <c r="E110" s="79">
        <v>36.645063180000001</v>
      </c>
    </row>
    <row r="111" spans="1:5">
      <c r="A111" s="91" t="s">
        <v>286</v>
      </c>
      <c r="B111" s="79">
        <v>6.9679900000000004</v>
      </c>
      <c r="C111" s="79">
        <v>3.0173000000000001</v>
      </c>
      <c r="D111" s="79">
        <v>3.0173000000000001</v>
      </c>
      <c r="E111" s="79">
        <v>0</v>
      </c>
    </row>
    <row r="112" spans="1:5">
      <c r="A112" s="78" t="s">
        <v>291</v>
      </c>
      <c r="B112" s="79">
        <v>61.204300000000003</v>
      </c>
      <c r="C112" s="79">
        <v>38.712299999999999</v>
      </c>
      <c r="D112" s="79">
        <v>5.2754599999999998</v>
      </c>
      <c r="E112" s="79">
        <v>36.645063180000001</v>
      </c>
    </row>
    <row r="113" spans="2:5">
      <c r="B113">
        <f>SUM(B40:B112)-GETPIVOTDATA("Max of Road Length",$A$3)</f>
        <v>465.04833199999996</v>
      </c>
      <c r="C113">
        <f>SUM(C40:C112)-GETPIVOTDATA("Max of Exposed Length (Linear Kilometer)",$A$3)</f>
        <v>238.90345262999998</v>
      </c>
      <c r="D113">
        <f>SUM(D40:D112)-GETPIVOTDATA("Max of Exposed Cemented/Asphalt Road",$A$3)</f>
        <v>51.392762244399989</v>
      </c>
      <c r="E113">
        <f>SUM(E40:E112)-GETPIVOTDATA("Max of Exposed Rough Roads",$A$3)</f>
        <v>187.51069038559999</v>
      </c>
    </row>
    <row r="114" spans="2:5">
      <c r="C114">
        <f>F39</f>
        <v>39.065225800000015</v>
      </c>
      <c r="D114" s="93">
        <f>D113/C113</f>
        <v>0.21511937847124446</v>
      </c>
      <c r="E114" s="93">
        <f>E113/C113</f>
        <v>0.78488062152875548</v>
      </c>
    </row>
    <row r="115" spans="2:5">
      <c r="C115">
        <f>SUM(C113:C114)</f>
        <v>277.96867843000001</v>
      </c>
      <c r="D115" s="94">
        <f>D113+G39</f>
        <v>62.317721934579993</v>
      </c>
      <c r="E115" s="94">
        <f>E113+H39</f>
        <v>215.65095649541999</v>
      </c>
    </row>
    <row r="116" spans="2:5">
      <c r="D116" s="92">
        <f>D115/C115</f>
        <v>0.22418972629059453</v>
      </c>
      <c r="E116" s="92">
        <f>E115/C115</f>
        <v>0.77581027370940536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AC375-EF47-46ED-A239-00CA20CE78B6}">
  <dimension ref="A3:I112"/>
  <sheetViews>
    <sheetView workbookViewId="0">
      <selection activeCell="B4" sqref="B4"/>
    </sheetView>
  </sheetViews>
  <sheetFormatPr defaultRowHeight="15"/>
  <cols>
    <col min="1" max="1" width="24.42578125" bestFit="1" customWidth="1"/>
    <col min="2" max="2" width="20.140625" bestFit="1" customWidth="1"/>
    <col min="3" max="3" width="28.85546875" bestFit="1" customWidth="1"/>
    <col min="4" max="4" width="32" bestFit="1" customWidth="1"/>
    <col min="5" max="5" width="26.7109375" bestFit="1" customWidth="1"/>
    <col min="6" max="6" width="18.7109375" bestFit="1" customWidth="1"/>
    <col min="7" max="7" width="39" bestFit="1" customWidth="1"/>
    <col min="8" max="8" width="38.140625" bestFit="1" customWidth="1"/>
    <col min="9" max="9" width="27.28515625" bestFit="1" customWidth="1"/>
    <col min="10" max="10" width="39" bestFit="1" customWidth="1"/>
    <col min="11" max="11" width="13.85546875" bestFit="1" customWidth="1"/>
    <col min="12" max="12" width="38.140625" bestFit="1" customWidth="1"/>
    <col min="13" max="13" width="13.85546875" bestFit="1" customWidth="1"/>
    <col min="14" max="14" width="27.28515625" bestFit="1" customWidth="1"/>
    <col min="15" max="15" width="13.85546875" bestFit="1" customWidth="1"/>
    <col min="16" max="16" width="25.140625" bestFit="1" customWidth="1"/>
    <col min="17" max="17" width="37" bestFit="1" customWidth="1"/>
    <col min="18" max="18" width="31.7109375" bestFit="1" customWidth="1"/>
    <col min="19" max="19" width="23.7109375" bestFit="1" customWidth="1"/>
    <col min="20" max="20" width="44" bestFit="1" customWidth="1"/>
    <col min="21" max="21" width="43.140625" bestFit="1" customWidth="1"/>
    <col min="22" max="22" width="32.28515625" bestFit="1" customWidth="1"/>
  </cols>
  <sheetData>
    <row r="3" spans="1:9">
      <c r="A3" s="77" t="s">
        <v>290</v>
      </c>
      <c r="B3" t="s">
        <v>307</v>
      </c>
      <c r="C3" t="s">
        <v>308</v>
      </c>
      <c r="D3" t="s">
        <v>306</v>
      </c>
      <c r="E3" t="s">
        <v>305</v>
      </c>
      <c r="F3" t="s">
        <v>304</v>
      </c>
      <c r="G3" t="s">
        <v>301</v>
      </c>
      <c r="H3" t="s">
        <v>302</v>
      </c>
      <c r="I3" t="s">
        <v>303</v>
      </c>
    </row>
    <row r="4" spans="1:9">
      <c r="A4" s="78" t="s">
        <v>292</v>
      </c>
      <c r="B4" s="79">
        <v>10.37037037037037</v>
      </c>
      <c r="C4" s="79">
        <v>27</v>
      </c>
      <c r="D4" s="79">
        <v>3.3333333333333326</v>
      </c>
      <c r="E4" s="79">
        <v>2.7870370370370372</v>
      </c>
      <c r="F4" s="79">
        <v>54.372599999999998</v>
      </c>
      <c r="G4" s="79">
        <v>8.10318</v>
      </c>
      <c r="H4" s="79">
        <v>3.8895263999999998</v>
      </c>
      <c r="I4" s="79">
        <v>7.0961849999999993</v>
      </c>
    </row>
    <row r="5" spans="1:9">
      <c r="A5" s="82" t="s">
        <v>221</v>
      </c>
      <c r="B5" s="79"/>
      <c r="C5" s="79"/>
      <c r="D5" s="79"/>
      <c r="E5" s="79"/>
      <c r="F5" s="79"/>
      <c r="G5" s="79"/>
      <c r="H5" s="79"/>
      <c r="I5" s="79"/>
    </row>
    <row r="6" spans="1:9">
      <c r="A6" s="91" t="s">
        <v>1</v>
      </c>
      <c r="B6" s="79">
        <v>12</v>
      </c>
      <c r="C6" s="79">
        <v>1</v>
      </c>
      <c r="D6" s="79">
        <v>3.3333333333333335</v>
      </c>
      <c r="E6" s="79">
        <v>3</v>
      </c>
      <c r="F6" s="79">
        <v>6.2315800000000001</v>
      </c>
      <c r="G6" s="79">
        <v>0.48751</v>
      </c>
      <c r="H6" s="79">
        <v>0.11700239999999999</v>
      </c>
      <c r="I6" s="79">
        <v>0.37050759999999999</v>
      </c>
    </row>
    <row r="7" spans="1:9">
      <c r="A7" s="82" t="s">
        <v>37</v>
      </c>
      <c r="B7" s="79"/>
      <c r="C7" s="79"/>
      <c r="D7" s="79"/>
      <c r="E7" s="79"/>
      <c r="F7" s="79"/>
      <c r="G7" s="79"/>
      <c r="H7" s="79"/>
      <c r="I7" s="79"/>
    </row>
    <row r="8" spans="1:9">
      <c r="A8" s="91" t="s">
        <v>1</v>
      </c>
      <c r="B8" s="79">
        <v>12</v>
      </c>
      <c r="C8" s="79">
        <v>1</v>
      </c>
      <c r="D8" s="79">
        <v>3.3333333333333335</v>
      </c>
      <c r="E8" s="79">
        <v>3.75</v>
      </c>
      <c r="F8" s="79">
        <v>27.6968</v>
      </c>
      <c r="G8" s="79">
        <v>8.10318</v>
      </c>
      <c r="H8" s="79">
        <v>3.8895263999999998</v>
      </c>
      <c r="I8" s="79">
        <v>4.2136536000000007</v>
      </c>
    </row>
    <row r="9" spans="1:9">
      <c r="A9" s="91" t="s">
        <v>49</v>
      </c>
      <c r="B9" s="79">
        <v>8</v>
      </c>
      <c r="C9" s="79">
        <v>1</v>
      </c>
      <c r="D9" s="79">
        <v>3.3333333333333335</v>
      </c>
      <c r="E9" s="79">
        <v>3.75</v>
      </c>
      <c r="F9" s="79">
        <v>1.73963</v>
      </c>
      <c r="G9" s="79">
        <v>0.456924</v>
      </c>
      <c r="H9" s="79">
        <v>0.22037444519999999</v>
      </c>
      <c r="I9" s="79">
        <v>0.23654955480000001</v>
      </c>
    </row>
    <row r="10" spans="1:9">
      <c r="A10" s="91" t="s">
        <v>286</v>
      </c>
      <c r="B10" s="79">
        <v>4</v>
      </c>
      <c r="C10" s="79">
        <v>1</v>
      </c>
      <c r="D10" s="79">
        <v>3.3333333333333335</v>
      </c>
      <c r="E10" s="79">
        <v>3</v>
      </c>
      <c r="F10" s="79">
        <v>8.9897500000000008</v>
      </c>
      <c r="G10" s="79">
        <v>1.37904</v>
      </c>
      <c r="H10" s="79">
        <v>1.37904</v>
      </c>
      <c r="I10" s="79">
        <v>0</v>
      </c>
    </row>
    <row r="11" spans="1:9">
      <c r="A11" s="82" t="s">
        <v>39</v>
      </c>
      <c r="B11" s="79"/>
      <c r="C11" s="79"/>
      <c r="D11" s="79"/>
      <c r="E11" s="79"/>
      <c r="F11" s="79"/>
      <c r="G11" s="79"/>
      <c r="H11" s="79"/>
      <c r="I11" s="79"/>
    </row>
    <row r="12" spans="1:9">
      <c r="A12" s="91" t="s">
        <v>1</v>
      </c>
      <c r="B12" s="79">
        <v>12</v>
      </c>
      <c r="C12" s="79">
        <v>1</v>
      </c>
      <c r="D12" s="79">
        <v>3.3333333333333335</v>
      </c>
      <c r="E12" s="79">
        <v>2</v>
      </c>
      <c r="F12" s="79">
        <v>12.4483</v>
      </c>
      <c r="G12" s="79">
        <v>0.115453</v>
      </c>
      <c r="H12" s="79">
        <v>2.6207831000000003E-3</v>
      </c>
      <c r="I12" s="79">
        <v>0.1128322169</v>
      </c>
    </row>
    <row r="13" spans="1:9">
      <c r="A13" s="82" t="s">
        <v>225</v>
      </c>
      <c r="B13" s="79"/>
      <c r="C13" s="79"/>
      <c r="D13" s="79"/>
      <c r="E13" s="79"/>
      <c r="F13" s="79"/>
      <c r="G13" s="79"/>
      <c r="H13" s="79"/>
      <c r="I13" s="79"/>
    </row>
    <row r="14" spans="1:9">
      <c r="A14" s="91" t="s">
        <v>1</v>
      </c>
      <c r="B14" s="79">
        <v>12</v>
      </c>
      <c r="C14" s="79">
        <v>2</v>
      </c>
      <c r="D14" s="79">
        <v>3.3333333333333335</v>
      </c>
      <c r="E14" s="79">
        <v>2.25</v>
      </c>
      <c r="F14" s="79">
        <v>16.182700000000001</v>
      </c>
      <c r="G14" s="79">
        <v>1.65289</v>
      </c>
      <c r="H14" s="79">
        <v>2.8925575000000002E-2</v>
      </c>
      <c r="I14" s="79">
        <v>1.623964425</v>
      </c>
    </row>
    <row r="15" spans="1:9">
      <c r="A15" s="82" t="s">
        <v>230</v>
      </c>
      <c r="B15" s="79"/>
      <c r="C15" s="79"/>
      <c r="D15" s="79"/>
      <c r="E15" s="79"/>
      <c r="F15" s="79"/>
      <c r="G15" s="79"/>
      <c r="H15" s="79"/>
      <c r="I15" s="79"/>
    </row>
    <row r="16" spans="1:9">
      <c r="A16" s="91" t="s">
        <v>1</v>
      </c>
      <c r="B16" s="79">
        <v>12</v>
      </c>
      <c r="C16" s="79">
        <v>3</v>
      </c>
      <c r="D16" s="79">
        <v>3.3333333333333335</v>
      </c>
      <c r="E16" s="79">
        <v>2.9166666666666665</v>
      </c>
      <c r="F16" s="79">
        <v>24.920999999999999</v>
      </c>
      <c r="G16" s="79">
        <v>6.7781599999999997</v>
      </c>
      <c r="H16" s="79">
        <v>0.96588779999999985</v>
      </c>
      <c r="I16" s="79">
        <v>5.8122721999999998</v>
      </c>
    </row>
    <row r="17" spans="1:9">
      <c r="A17" s="91" t="s">
        <v>286</v>
      </c>
      <c r="B17" s="79">
        <v>4</v>
      </c>
      <c r="C17" s="79">
        <v>1</v>
      </c>
      <c r="D17" s="79">
        <v>3.3333333333333335</v>
      </c>
      <c r="E17" s="79">
        <v>3.5</v>
      </c>
      <c r="F17" s="79">
        <v>2.87216</v>
      </c>
      <c r="G17" s="79">
        <v>1.03047</v>
      </c>
      <c r="H17" s="79">
        <v>1.03047</v>
      </c>
      <c r="I17" s="79">
        <v>0</v>
      </c>
    </row>
    <row r="18" spans="1:9">
      <c r="A18" s="82" t="s">
        <v>233</v>
      </c>
      <c r="B18" s="79"/>
      <c r="C18" s="79"/>
      <c r="D18" s="79"/>
      <c r="E18" s="79"/>
      <c r="F18" s="79"/>
      <c r="G18" s="79"/>
      <c r="H18" s="79"/>
      <c r="I18" s="79"/>
    </row>
    <row r="19" spans="1:9">
      <c r="A19" s="91" t="s">
        <v>1</v>
      </c>
      <c r="B19" s="79">
        <v>12</v>
      </c>
      <c r="C19" s="79">
        <v>1</v>
      </c>
      <c r="D19" s="79">
        <v>3.3333333333333335</v>
      </c>
      <c r="E19" s="79">
        <v>2</v>
      </c>
      <c r="F19" s="79">
        <v>10.1265</v>
      </c>
      <c r="G19" s="79">
        <v>0.46002799999999999</v>
      </c>
      <c r="H19" s="79">
        <v>1.9275173199999999E-2</v>
      </c>
      <c r="I19" s="79">
        <v>0.4407528268</v>
      </c>
    </row>
    <row r="20" spans="1:9">
      <c r="A20" s="82" t="s">
        <v>247</v>
      </c>
      <c r="B20" s="79"/>
      <c r="C20" s="79"/>
      <c r="D20" s="79"/>
      <c r="E20" s="79"/>
      <c r="F20" s="79"/>
      <c r="G20" s="79"/>
      <c r="H20" s="79"/>
      <c r="I20" s="79"/>
    </row>
    <row r="21" spans="1:9">
      <c r="A21" s="91" t="s">
        <v>1</v>
      </c>
      <c r="B21" s="79">
        <v>12</v>
      </c>
      <c r="C21" s="79">
        <v>1</v>
      </c>
      <c r="D21" s="79">
        <v>3.3333333333333335</v>
      </c>
      <c r="E21" s="79">
        <v>3</v>
      </c>
      <c r="F21" s="79">
        <v>13.4908</v>
      </c>
      <c r="G21" s="79">
        <v>4.0045000000000002</v>
      </c>
      <c r="H21" s="79">
        <v>0</v>
      </c>
      <c r="I21" s="79">
        <v>4.0045000000000002</v>
      </c>
    </row>
    <row r="22" spans="1:9">
      <c r="A22" s="82" t="s">
        <v>43</v>
      </c>
      <c r="B22" s="79"/>
      <c r="C22" s="79"/>
      <c r="D22" s="79"/>
      <c r="E22" s="79"/>
      <c r="F22" s="79"/>
      <c r="G22" s="79"/>
      <c r="H22" s="79"/>
      <c r="I22" s="79"/>
    </row>
    <row r="23" spans="1:9">
      <c r="A23" s="91" t="s">
        <v>1</v>
      </c>
      <c r="B23" s="79">
        <v>12</v>
      </c>
      <c r="C23" s="79">
        <v>2</v>
      </c>
      <c r="D23" s="79">
        <v>3.3333333333333335</v>
      </c>
      <c r="E23" s="79">
        <v>2.75</v>
      </c>
      <c r="F23" s="79">
        <v>54.372599999999998</v>
      </c>
      <c r="G23" s="79">
        <v>0.84734500000000001</v>
      </c>
      <c r="H23" s="79">
        <v>0.4707001475</v>
      </c>
      <c r="I23" s="79">
        <v>0.37664485250000002</v>
      </c>
    </row>
    <row r="24" spans="1:9">
      <c r="A24" s="91" t="s">
        <v>286</v>
      </c>
      <c r="B24" s="79">
        <v>4</v>
      </c>
      <c r="C24" s="79">
        <v>1</v>
      </c>
      <c r="D24" s="79">
        <v>3.3333333333333335</v>
      </c>
      <c r="E24" s="79">
        <v>3</v>
      </c>
      <c r="F24" s="79">
        <v>4.3271899999999999</v>
      </c>
      <c r="G24" s="79">
        <v>0.84077199999999996</v>
      </c>
      <c r="H24" s="79">
        <v>0.84077199999999996</v>
      </c>
      <c r="I24" s="79">
        <v>0</v>
      </c>
    </row>
    <row r="25" spans="1:9">
      <c r="A25" s="82" t="s">
        <v>252</v>
      </c>
      <c r="B25" s="79"/>
      <c r="C25" s="79"/>
      <c r="D25" s="79"/>
      <c r="E25" s="79"/>
      <c r="F25" s="79"/>
      <c r="G25" s="79"/>
      <c r="H25" s="79"/>
      <c r="I25" s="79"/>
    </row>
    <row r="26" spans="1:9">
      <c r="A26" s="91" t="s">
        <v>1</v>
      </c>
      <c r="B26" s="79">
        <v>12</v>
      </c>
      <c r="C26" s="79">
        <v>1</v>
      </c>
      <c r="D26" s="79">
        <v>3.3333333333333335</v>
      </c>
      <c r="E26" s="79">
        <v>2</v>
      </c>
      <c r="F26" s="79">
        <v>15.263</v>
      </c>
      <c r="G26" s="79">
        <v>7.4257799999999999E-2</v>
      </c>
      <c r="H26" s="79">
        <v>3.5718001799999997E-3</v>
      </c>
      <c r="I26" s="79">
        <v>7.0685999819999998E-2</v>
      </c>
    </row>
    <row r="27" spans="1:9">
      <c r="A27" s="82" t="s">
        <v>48</v>
      </c>
      <c r="B27" s="79"/>
      <c r="C27" s="79"/>
      <c r="D27" s="79"/>
      <c r="E27" s="79"/>
      <c r="F27" s="79"/>
      <c r="G27" s="79"/>
      <c r="H27" s="79"/>
      <c r="I27" s="79"/>
    </row>
    <row r="28" spans="1:9">
      <c r="A28" s="91" t="s">
        <v>1</v>
      </c>
      <c r="B28" s="79">
        <v>12</v>
      </c>
      <c r="C28" s="79">
        <v>1</v>
      </c>
      <c r="D28" s="79">
        <v>3.3333333333333335</v>
      </c>
      <c r="E28" s="79">
        <v>3.75</v>
      </c>
      <c r="F28" s="79">
        <v>18.036100000000001</v>
      </c>
      <c r="G28" s="79">
        <v>7.7249999999999996</v>
      </c>
      <c r="H28" s="79">
        <v>0.62881500000000001</v>
      </c>
      <c r="I28" s="79">
        <v>7.0961849999999993</v>
      </c>
    </row>
    <row r="29" spans="1:9">
      <c r="A29" s="82" t="s">
        <v>296</v>
      </c>
      <c r="B29" s="79"/>
      <c r="C29" s="79"/>
      <c r="D29" s="79"/>
      <c r="E29" s="79"/>
      <c r="F29" s="79"/>
      <c r="G29" s="79"/>
      <c r="H29" s="79"/>
      <c r="I29" s="79"/>
    </row>
    <row r="30" spans="1:9">
      <c r="A30" s="91" t="s">
        <v>1</v>
      </c>
      <c r="B30" s="79">
        <v>12</v>
      </c>
      <c r="C30" s="79">
        <v>3</v>
      </c>
      <c r="D30" s="79">
        <v>3.3333333333333335</v>
      </c>
      <c r="E30" s="79">
        <v>2.5833333333333335</v>
      </c>
      <c r="F30" s="79">
        <v>9.0071399999999997</v>
      </c>
      <c r="G30" s="79">
        <v>0.91960399999999998</v>
      </c>
      <c r="H30" s="79">
        <v>0.1120077672</v>
      </c>
      <c r="I30" s="79">
        <v>0.80759623279999992</v>
      </c>
    </row>
    <row r="31" spans="1:9">
      <c r="A31" s="82" t="s">
        <v>275</v>
      </c>
      <c r="B31" s="79"/>
      <c r="C31" s="79"/>
      <c r="D31" s="79"/>
      <c r="E31" s="79"/>
      <c r="F31" s="79"/>
      <c r="G31" s="79"/>
      <c r="H31" s="79"/>
      <c r="I31" s="79"/>
    </row>
    <row r="32" spans="1:9">
      <c r="A32" s="91" t="s">
        <v>1</v>
      </c>
      <c r="B32" s="79">
        <v>12</v>
      </c>
      <c r="C32" s="79">
        <v>1</v>
      </c>
      <c r="D32" s="79">
        <v>3.3333333333333335</v>
      </c>
      <c r="E32" s="79">
        <v>3</v>
      </c>
      <c r="F32" s="79">
        <v>12.9406</v>
      </c>
      <c r="G32" s="79">
        <v>0.79094299999999995</v>
      </c>
      <c r="H32" s="79">
        <v>0.23728289999999996</v>
      </c>
      <c r="I32" s="79">
        <v>0.55366009999999999</v>
      </c>
    </row>
    <row r="33" spans="1:9">
      <c r="A33" s="91" t="s">
        <v>286</v>
      </c>
      <c r="B33" s="79">
        <v>4</v>
      </c>
      <c r="C33" s="79">
        <v>1</v>
      </c>
      <c r="D33" s="79">
        <v>3.3333333333333335</v>
      </c>
      <c r="E33" s="79">
        <v>2</v>
      </c>
      <c r="F33" s="79">
        <v>2.5508999999999999</v>
      </c>
      <c r="G33" s="79">
        <v>0.1094</v>
      </c>
      <c r="H33" s="79">
        <v>0.1094</v>
      </c>
      <c r="I33" s="79">
        <v>0</v>
      </c>
    </row>
    <row r="34" spans="1:9">
      <c r="A34" s="82" t="s">
        <v>276</v>
      </c>
      <c r="B34" s="79"/>
      <c r="C34" s="79"/>
      <c r="D34" s="79"/>
      <c r="E34" s="79"/>
      <c r="F34" s="79"/>
      <c r="G34" s="79"/>
      <c r="H34" s="79"/>
      <c r="I34" s="79"/>
    </row>
    <row r="35" spans="1:9">
      <c r="A35" s="91" t="s">
        <v>1</v>
      </c>
      <c r="B35" s="79">
        <v>12</v>
      </c>
      <c r="C35" s="79">
        <v>1</v>
      </c>
      <c r="D35" s="79">
        <v>3.3333333333333335</v>
      </c>
      <c r="E35" s="79">
        <v>2.5</v>
      </c>
      <c r="F35" s="79">
        <v>16.7117</v>
      </c>
      <c r="G35" s="79">
        <v>0.845306</v>
      </c>
      <c r="H35" s="79">
        <v>1.3355834800000001E-2</v>
      </c>
      <c r="I35" s="79">
        <v>0.83195016519999998</v>
      </c>
    </row>
    <row r="36" spans="1:9">
      <c r="A36" s="82" t="s">
        <v>277</v>
      </c>
      <c r="B36" s="79"/>
      <c r="C36" s="79"/>
      <c r="D36" s="79"/>
      <c r="E36" s="79"/>
      <c r="F36" s="79"/>
      <c r="G36" s="79"/>
      <c r="H36" s="79"/>
      <c r="I36" s="79"/>
    </row>
    <row r="37" spans="1:9">
      <c r="A37" s="91" t="s">
        <v>1</v>
      </c>
      <c r="B37" s="79">
        <v>12</v>
      </c>
      <c r="C37" s="79">
        <v>2</v>
      </c>
      <c r="D37" s="79">
        <v>3.3333333333333335</v>
      </c>
      <c r="E37" s="79">
        <v>2.75</v>
      </c>
      <c r="F37" s="79">
        <v>9.4561499999999992</v>
      </c>
      <c r="G37" s="79">
        <v>1.6832800000000001</v>
      </c>
      <c r="H37" s="79">
        <v>9.4768664000000016E-2</v>
      </c>
      <c r="I37" s="79">
        <v>1.5885113360000001</v>
      </c>
    </row>
    <row r="38" spans="1:9">
      <c r="A38" s="91" t="s">
        <v>286</v>
      </c>
      <c r="B38" s="79">
        <v>4</v>
      </c>
      <c r="C38" s="79">
        <v>1</v>
      </c>
      <c r="D38" s="79">
        <v>3.3333333333333335</v>
      </c>
      <c r="E38" s="79">
        <v>3</v>
      </c>
      <c r="F38" s="79">
        <v>5.0285500000000001</v>
      </c>
      <c r="G38" s="79">
        <v>0.76116300000000003</v>
      </c>
      <c r="H38" s="79">
        <v>0.76116300000000003</v>
      </c>
      <c r="I38" s="79">
        <v>0</v>
      </c>
    </row>
    <row r="39" spans="1:9">
      <c r="A39" s="78" t="s">
        <v>293</v>
      </c>
      <c r="B39" s="79">
        <v>6.5979381443298966</v>
      </c>
      <c r="C39" s="79">
        <v>97</v>
      </c>
      <c r="D39" s="79">
        <v>3.3333333333333326</v>
      </c>
      <c r="E39" s="79">
        <v>3.304123711340206</v>
      </c>
      <c r="F39" s="79">
        <v>61.204300000000003</v>
      </c>
      <c r="G39" s="79">
        <v>38.712299999999999</v>
      </c>
      <c r="H39" s="79">
        <v>5.2754599999999998</v>
      </c>
      <c r="I39" s="79">
        <v>36.645063180000001</v>
      </c>
    </row>
    <row r="40" spans="1:9">
      <c r="A40" s="82" t="s">
        <v>218</v>
      </c>
      <c r="B40" s="79"/>
      <c r="C40" s="79"/>
      <c r="D40" s="79"/>
      <c r="E40" s="79"/>
      <c r="F40" s="79"/>
      <c r="G40" s="79"/>
      <c r="H40" s="79"/>
      <c r="I40" s="79"/>
    </row>
    <row r="41" spans="1:9">
      <c r="A41" s="91" t="s">
        <v>1</v>
      </c>
      <c r="B41" s="79">
        <v>8</v>
      </c>
      <c r="C41" s="79">
        <v>2</v>
      </c>
      <c r="D41" s="79">
        <v>3.3333333333333335</v>
      </c>
      <c r="E41" s="79">
        <v>3</v>
      </c>
      <c r="F41" s="79">
        <v>9.9182000000000006</v>
      </c>
      <c r="G41" s="79">
        <v>3.5922100000000001</v>
      </c>
      <c r="H41" s="79">
        <v>0</v>
      </c>
      <c r="I41" s="79">
        <v>3.5922100000000001</v>
      </c>
    </row>
    <row r="42" spans="1:9">
      <c r="A42" s="91" t="s">
        <v>49</v>
      </c>
      <c r="B42" s="79">
        <v>4</v>
      </c>
      <c r="C42" s="79">
        <v>1</v>
      </c>
      <c r="D42" s="79">
        <v>3.3333333333333335</v>
      </c>
      <c r="E42" s="79">
        <v>2</v>
      </c>
      <c r="F42" s="79">
        <v>0.78290000000000004</v>
      </c>
      <c r="G42" s="79">
        <v>7.1246299999999999E-3</v>
      </c>
      <c r="H42" s="79">
        <v>7.1246299999999999E-3</v>
      </c>
      <c r="I42" s="79">
        <v>0</v>
      </c>
    </row>
    <row r="43" spans="1:9">
      <c r="A43" s="91" t="s">
        <v>286</v>
      </c>
      <c r="B43" s="79">
        <v>4</v>
      </c>
      <c r="C43" s="79">
        <v>3</v>
      </c>
      <c r="D43" s="79">
        <v>3.3333333333333335</v>
      </c>
      <c r="E43" s="79">
        <v>2.5</v>
      </c>
      <c r="F43" s="79">
        <v>4.5602299999999998</v>
      </c>
      <c r="G43" s="79">
        <v>0.98685900000000004</v>
      </c>
      <c r="H43" s="79">
        <v>0.98685900000000004</v>
      </c>
      <c r="I43" s="79">
        <v>0</v>
      </c>
    </row>
    <row r="44" spans="1:9">
      <c r="A44" s="82" t="s">
        <v>220</v>
      </c>
      <c r="B44" s="79"/>
      <c r="C44" s="79"/>
      <c r="D44" s="79"/>
      <c r="E44" s="79"/>
      <c r="F44" s="79"/>
      <c r="G44" s="79"/>
      <c r="H44" s="79"/>
      <c r="I44" s="79"/>
    </row>
    <row r="45" spans="1:9">
      <c r="A45" s="91" t="s">
        <v>1</v>
      </c>
      <c r="B45" s="79">
        <v>8</v>
      </c>
      <c r="C45" s="79">
        <v>3</v>
      </c>
      <c r="D45" s="79">
        <v>3.3333333333333335</v>
      </c>
      <c r="E45" s="79">
        <v>3.3333333333333335</v>
      </c>
      <c r="F45" s="79">
        <v>12.465199999999999</v>
      </c>
      <c r="G45" s="79">
        <v>6.6695799999999998</v>
      </c>
      <c r="H45" s="79">
        <v>0</v>
      </c>
      <c r="I45" s="79">
        <v>6.6695799999999998</v>
      </c>
    </row>
    <row r="46" spans="1:9">
      <c r="A46" s="91" t="s">
        <v>286</v>
      </c>
      <c r="B46" s="79">
        <v>4</v>
      </c>
      <c r="C46" s="79">
        <v>3</v>
      </c>
      <c r="D46" s="79">
        <v>3.3333333333333335</v>
      </c>
      <c r="E46" s="79">
        <v>3.1666666666666665</v>
      </c>
      <c r="F46" s="79">
        <v>12.9658</v>
      </c>
      <c r="G46" s="79">
        <v>5.2754599999999998</v>
      </c>
      <c r="H46" s="79">
        <v>5.2754599999999998</v>
      </c>
      <c r="I46" s="79">
        <v>0</v>
      </c>
    </row>
    <row r="47" spans="1:9">
      <c r="A47" s="82" t="s">
        <v>222</v>
      </c>
      <c r="B47" s="79"/>
      <c r="C47" s="79"/>
      <c r="D47" s="79"/>
      <c r="E47" s="79"/>
      <c r="F47" s="79"/>
      <c r="G47" s="79"/>
      <c r="H47" s="79"/>
      <c r="I47" s="79"/>
    </row>
    <row r="48" spans="1:9">
      <c r="A48" s="91" t="s">
        <v>1</v>
      </c>
      <c r="B48" s="79">
        <v>8</v>
      </c>
      <c r="C48" s="79">
        <v>1</v>
      </c>
      <c r="D48" s="79">
        <v>3.3333333333333335</v>
      </c>
      <c r="E48" s="79">
        <v>3.5</v>
      </c>
      <c r="F48" s="79">
        <v>17.492000000000001</v>
      </c>
      <c r="G48" s="79">
        <v>8.4069699999999994</v>
      </c>
      <c r="H48" s="79">
        <v>1.73</v>
      </c>
      <c r="I48" s="79">
        <v>6.676969999999999</v>
      </c>
    </row>
    <row r="49" spans="1:9">
      <c r="A49" s="82" t="s">
        <v>227</v>
      </c>
      <c r="B49" s="79"/>
      <c r="C49" s="79"/>
      <c r="D49" s="79"/>
      <c r="E49" s="79"/>
      <c r="F49" s="79"/>
      <c r="G49" s="79"/>
      <c r="H49" s="79"/>
      <c r="I49" s="79"/>
    </row>
    <row r="50" spans="1:9">
      <c r="A50" s="91" t="s">
        <v>1</v>
      </c>
      <c r="B50" s="79">
        <v>8</v>
      </c>
      <c r="C50" s="79">
        <v>2</v>
      </c>
      <c r="D50" s="79">
        <v>3.3333333333333335</v>
      </c>
      <c r="E50" s="79">
        <v>3.75</v>
      </c>
      <c r="F50" s="79">
        <v>12.7377</v>
      </c>
      <c r="G50" s="79">
        <v>4.6543999999999999</v>
      </c>
      <c r="H50" s="79">
        <v>1.3078864000000001</v>
      </c>
      <c r="I50" s="79">
        <v>3.3465135999999998</v>
      </c>
    </row>
    <row r="51" spans="1:9">
      <c r="A51" s="82" t="s">
        <v>228</v>
      </c>
      <c r="B51" s="79"/>
      <c r="C51" s="79"/>
      <c r="D51" s="79"/>
      <c r="E51" s="79"/>
      <c r="F51" s="79"/>
      <c r="G51" s="79"/>
      <c r="H51" s="79"/>
      <c r="I51" s="79"/>
    </row>
    <row r="52" spans="1:9">
      <c r="A52" s="91" t="s">
        <v>1</v>
      </c>
      <c r="B52" s="79">
        <v>8</v>
      </c>
      <c r="C52" s="79">
        <v>2</v>
      </c>
      <c r="D52" s="79">
        <v>3.3333333333333335</v>
      </c>
      <c r="E52" s="79">
        <v>3.25</v>
      </c>
      <c r="F52" s="79">
        <v>10.722899999999999</v>
      </c>
      <c r="G52" s="79">
        <v>4.0137499999999999</v>
      </c>
      <c r="H52" s="79">
        <v>4.7362249999999995E-2</v>
      </c>
      <c r="I52" s="79">
        <v>3.96638775</v>
      </c>
    </row>
    <row r="53" spans="1:9">
      <c r="A53" s="82" t="s">
        <v>229</v>
      </c>
      <c r="B53" s="79"/>
      <c r="C53" s="79"/>
      <c r="D53" s="79"/>
      <c r="E53" s="79"/>
      <c r="F53" s="79"/>
      <c r="G53" s="79"/>
      <c r="H53" s="79"/>
      <c r="I53" s="79"/>
    </row>
    <row r="54" spans="1:9">
      <c r="A54" s="91" t="s">
        <v>1</v>
      </c>
      <c r="B54" s="79">
        <v>8</v>
      </c>
      <c r="C54" s="79">
        <v>3</v>
      </c>
      <c r="D54" s="79">
        <v>3.3333333333333335</v>
      </c>
      <c r="E54" s="79">
        <v>3</v>
      </c>
      <c r="F54" s="79">
        <v>18.327200000000001</v>
      </c>
      <c r="G54" s="79">
        <v>6.8051700000000004</v>
      </c>
      <c r="H54" s="79">
        <v>8.2342556999999997E-2</v>
      </c>
      <c r="I54" s="79">
        <v>6.7228274430000008</v>
      </c>
    </row>
    <row r="55" spans="1:9">
      <c r="A55" s="91" t="s">
        <v>286</v>
      </c>
      <c r="B55" s="79">
        <v>4</v>
      </c>
      <c r="C55" s="79">
        <v>1</v>
      </c>
      <c r="D55" s="79">
        <v>3.3333333333333335</v>
      </c>
      <c r="E55" s="79">
        <v>3.5</v>
      </c>
      <c r="F55" s="79">
        <v>2.62235</v>
      </c>
      <c r="G55" s="79">
        <v>0.91571199999999997</v>
      </c>
      <c r="H55" s="79">
        <v>0.91571199999999997</v>
      </c>
      <c r="I55" s="79">
        <v>0</v>
      </c>
    </row>
    <row r="56" spans="1:9">
      <c r="A56" s="82" t="s">
        <v>231</v>
      </c>
      <c r="B56" s="79"/>
      <c r="C56" s="79"/>
      <c r="D56" s="79"/>
      <c r="E56" s="79"/>
      <c r="F56" s="79"/>
      <c r="G56" s="79"/>
      <c r="H56" s="79"/>
      <c r="I56" s="79"/>
    </row>
    <row r="57" spans="1:9">
      <c r="A57" s="91" t="s">
        <v>1</v>
      </c>
      <c r="B57" s="79">
        <v>8</v>
      </c>
      <c r="C57" s="79">
        <v>3</v>
      </c>
      <c r="D57" s="79">
        <v>3.3333333333333335</v>
      </c>
      <c r="E57" s="79">
        <v>3.1666666666666665</v>
      </c>
      <c r="F57" s="79">
        <v>5.8381100000000004</v>
      </c>
      <c r="G57" s="79">
        <v>3.1529199999999999</v>
      </c>
      <c r="H57" s="79">
        <v>0</v>
      </c>
      <c r="I57" s="79">
        <v>3.1529199999999999</v>
      </c>
    </row>
    <row r="58" spans="1:9">
      <c r="A58" s="82" t="s">
        <v>234</v>
      </c>
      <c r="B58" s="79"/>
      <c r="C58" s="79"/>
      <c r="D58" s="79"/>
      <c r="E58" s="79"/>
      <c r="F58" s="79"/>
      <c r="G58" s="79"/>
      <c r="H58" s="79"/>
      <c r="I58" s="79"/>
    </row>
    <row r="59" spans="1:9">
      <c r="A59" s="91" t="s">
        <v>1</v>
      </c>
      <c r="B59" s="79">
        <v>8</v>
      </c>
      <c r="C59" s="79">
        <v>3</v>
      </c>
      <c r="D59" s="79">
        <v>3.3333333333333335</v>
      </c>
      <c r="E59" s="79">
        <v>3.1666666666666665</v>
      </c>
      <c r="F59" s="79">
        <v>13.091200000000001</v>
      </c>
      <c r="G59" s="79">
        <v>6.01633</v>
      </c>
      <c r="H59" s="79">
        <v>0.23042543900000001</v>
      </c>
      <c r="I59" s="79">
        <v>5.7859045609999997</v>
      </c>
    </row>
    <row r="60" spans="1:9">
      <c r="A60" s="82" t="s">
        <v>236</v>
      </c>
      <c r="B60" s="79"/>
      <c r="C60" s="79"/>
      <c r="D60" s="79"/>
      <c r="E60" s="79"/>
      <c r="F60" s="79"/>
      <c r="G60" s="79"/>
      <c r="H60" s="79"/>
      <c r="I60" s="79"/>
    </row>
    <row r="61" spans="1:9">
      <c r="A61" s="91" t="s">
        <v>1</v>
      </c>
      <c r="B61" s="79">
        <v>8</v>
      </c>
      <c r="C61" s="79">
        <v>2</v>
      </c>
      <c r="D61" s="79">
        <v>3.3333333333333335</v>
      </c>
      <c r="E61" s="79">
        <v>3.75</v>
      </c>
      <c r="F61" s="79">
        <v>6.0082700000000004</v>
      </c>
      <c r="G61" s="79">
        <v>2.5203000000000002</v>
      </c>
      <c r="H61" s="79">
        <v>1.7012025000000002</v>
      </c>
      <c r="I61" s="79">
        <v>0.81909750000000003</v>
      </c>
    </row>
    <row r="62" spans="1:9">
      <c r="A62" s="91" t="s">
        <v>286</v>
      </c>
      <c r="B62" s="79">
        <v>4</v>
      </c>
      <c r="C62" s="79">
        <v>1</v>
      </c>
      <c r="D62" s="79">
        <v>3.3333333333333335</v>
      </c>
      <c r="E62" s="79">
        <v>2.5</v>
      </c>
      <c r="F62" s="79">
        <v>3.6951999999999998</v>
      </c>
      <c r="G62" s="79">
        <v>0.40500900000000001</v>
      </c>
      <c r="H62" s="79">
        <v>0.40500900000000001</v>
      </c>
      <c r="I62" s="79">
        <v>0</v>
      </c>
    </row>
    <row r="63" spans="1:9">
      <c r="A63" s="91" t="s">
        <v>287</v>
      </c>
      <c r="B63" s="79">
        <v>4</v>
      </c>
      <c r="C63" s="79">
        <v>1</v>
      </c>
      <c r="D63" s="79">
        <v>3.3333333333333335</v>
      </c>
      <c r="E63" s="79">
        <v>3.25</v>
      </c>
      <c r="F63" s="79">
        <v>3.0468299999999999</v>
      </c>
      <c r="G63" s="79">
        <v>0.41996899999999998</v>
      </c>
      <c r="H63" s="79">
        <v>0.28347907500000002</v>
      </c>
      <c r="I63" s="79">
        <v>0.13648992499999996</v>
      </c>
    </row>
    <row r="64" spans="1:9">
      <c r="A64" s="82" t="s">
        <v>237</v>
      </c>
      <c r="B64" s="79"/>
      <c r="C64" s="79"/>
      <c r="D64" s="79"/>
      <c r="E64" s="79"/>
      <c r="F64" s="79"/>
      <c r="G64" s="79"/>
      <c r="H64" s="79"/>
      <c r="I64" s="79"/>
    </row>
    <row r="65" spans="1:9">
      <c r="A65" s="91" t="s">
        <v>1</v>
      </c>
      <c r="B65" s="79">
        <v>8</v>
      </c>
      <c r="C65" s="79">
        <v>1</v>
      </c>
      <c r="D65" s="79">
        <v>3.3333333333333335</v>
      </c>
      <c r="E65" s="79">
        <v>4</v>
      </c>
      <c r="F65" s="79">
        <v>0.15230199999999999</v>
      </c>
      <c r="G65" s="79">
        <v>0.15230199999999999</v>
      </c>
      <c r="H65" s="79">
        <v>0.15230199999999999</v>
      </c>
      <c r="I65" s="79">
        <v>0</v>
      </c>
    </row>
    <row r="66" spans="1:9">
      <c r="A66" s="91" t="s">
        <v>286</v>
      </c>
      <c r="B66" s="79">
        <v>4</v>
      </c>
      <c r="C66" s="79">
        <v>2</v>
      </c>
      <c r="D66" s="79">
        <v>3.3333333333333335</v>
      </c>
      <c r="E66" s="79">
        <v>3.75</v>
      </c>
      <c r="F66" s="79">
        <v>2.2807499999999998</v>
      </c>
      <c r="G66" s="79">
        <v>1.21086</v>
      </c>
      <c r="H66" s="79">
        <v>1.21086</v>
      </c>
      <c r="I66" s="79">
        <v>0</v>
      </c>
    </row>
    <row r="67" spans="1:9">
      <c r="A67" s="82" t="s">
        <v>239</v>
      </c>
      <c r="B67" s="79"/>
      <c r="C67" s="79"/>
      <c r="D67" s="79"/>
      <c r="E67" s="79"/>
      <c r="F67" s="79"/>
      <c r="G67" s="79"/>
      <c r="H67" s="79"/>
      <c r="I67" s="79"/>
    </row>
    <row r="68" spans="1:9">
      <c r="A68" s="91" t="s">
        <v>1</v>
      </c>
      <c r="B68" s="79">
        <v>8</v>
      </c>
      <c r="C68" s="79">
        <v>2</v>
      </c>
      <c r="D68" s="79">
        <v>3.3333333333333335</v>
      </c>
      <c r="E68" s="79">
        <v>3.5</v>
      </c>
      <c r="F68" s="79">
        <v>5.7288199999999998</v>
      </c>
      <c r="G68" s="79">
        <v>4.0414899999999996</v>
      </c>
      <c r="H68" s="79">
        <v>4.0414899999999996</v>
      </c>
      <c r="I68" s="79">
        <v>0</v>
      </c>
    </row>
    <row r="69" spans="1:9">
      <c r="A69" s="82" t="s">
        <v>285</v>
      </c>
      <c r="B69" s="79"/>
      <c r="C69" s="79"/>
      <c r="D69" s="79"/>
      <c r="E69" s="79"/>
      <c r="F69" s="79"/>
      <c r="G69" s="79"/>
      <c r="H69" s="79"/>
      <c r="I69" s="79"/>
    </row>
    <row r="70" spans="1:9">
      <c r="A70" s="91" t="s">
        <v>1</v>
      </c>
      <c r="B70" s="79">
        <v>8</v>
      </c>
      <c r="C70" s="79">
        <v>3</v>
      </c>
      <c r="D70" s="79">
        <v>3.3333333333333335</v>
      </c>
      <c r="E70" s="79">
        <v>3.5</v>
      </c>
      <c r="F70" s="79">
        <v>9.7961399999999994</v>
      </c>
      <c r="G70" s="79">
        <v>8.16892</v>
      </c>
      <c r="H70" s="79">
        <v>2.4506760000000001</v>
      </c>
      <c r="I70" s="79">
        <v>5.7182440000000003</v>
      </c>
    </row>
    <row r="71" spans="1:9">
      <c r="A71" s="91" t="s">
        <v>286</v>
      </c>
      <c r="B71" s="79">
        <v>4</v>
      </c>
      <c r="C71" s="79">
        <v>2</v>
      </c>
      <c r="D71" s="79">
        <v>3.3333333333333335</v>
      </c>
      <c r="E71" s="79">
        <v>3.5</v>
      </c>
      <c r="F71" s="79">
        <v>5.5919100000000004</v>
      </c>
      <c r="G71" s="79">
        <v>4.2073499999999999</v>
      </c>
      <c r="H71" s="79">
        <v>4.2073499999999999</v>
      </c>
      <c r="I71" s="79">
        <v>0</v>
      </c>
    </row>
    <row r="72" spans="1:9">
      <c r="A72" s="82" t="s">
        <v>42</v>
      </c>
      <c r="B72" s="79"/>
      <c r="C72" s="79"/>
      <c r="D72" s="79"/>
      <c r="E72" s="79"/>
      <c r="F72" s="79"/>
      <c r="G72" s="79"/>
      <c r="H72" s="79"/>
      <c r="I72" s="79"/>
    </row>
    <row r="73" spans="1:9">
      <c r="A73" s="91" t="s">
        <v>1</v>
      </c>
      <c r="B73" s="79">
        <v>8</v>
      </c>
      <c r="C73" s="79">
        <v>3</v>
      </c>
      <c r="D73" s="79">
        <v>3.3333333333333335</v>
      </c>
      <c r="E73" s="79">
        <v>3.75</v>
      </c>
      <c r="F73" s="79">
        <v>10.9047</v>
      </c>
      <c r="G73" s="79">
        <v>8.7633899999999993</v>
      </c>
      <c r="H73" s="79">
        <v>4.3492704570000003</v>
      </c>
      <c r="I73" s="79">
        <v>4.4141195429999991</v>
      </c>
    </row>
    <row r="74" spans="1:9">
      <c r="A74" s="91" t="s">
        <v>288</v>
      </c>
      <c r="B74" s="79">
        <v>8</v>
      </c>
      <c r="C74" s="79">
        <v>1</v>
      </c>
      <c r="D74" s="79">
        <v>3.3333333333333335</v>
      </c>
      <c r="E74" s="79">
        <v>3.75</v>
      </c>
      <c r="F74" s="79">
        <v>1.0185299999999999</v>
      </c>
      <c r="G74" s="79">
        <v>0.23972299999999999</v>
      </c>
      <c r="H74" s="79">
        <v>0.1189745249</v>
      </c>
      <c r="I74" s="79">
        <v>0.12074847509999999</v>
      </c>
    </row>
    <row r="75" spans="1:9">
      <c r="A75" s="91" t="s">
        <v>287</v>
      </c>
      <c r="B75" s="79">
        <v>4</v>
      </c>
      <c r="C75" s="79">
        <v>3</v>
      </c>
      <c r="D75" s="79">
        <v>3.3333333333333335</v>
      </c>
      <c r="E75" s="79">
        <v>3.75</v>
      </c>
      <c r="F75" s="79">
        <v>4.2922799999999999</v>
      </c>
      <c r="G75" s="79">
        <v>1.8573599999999999</v>
      </c>
      <c r="H75" s="79">
        <v>0.92180776799999997</v>
      </c>
      <c r="I75" s="79">
        <v>0.93555223199999993</v>
      </c>
    </row>
    <row r="76" spans="1:9">
      <c r="A76" s="82" t="s">
        <v>240</v>
      </c>
      <c r="B76" s="79"/>
      <c r="C76" s="79"/>
      <c r="D76" s="79"/>
      <c r="E76" s="79"/>
      <c r="F76" s="79"/>
      <c r="G76" s="79"/>
      <c r="H76" s="79"/>
      <c r="I76" s="79"/>
    </row>
    <row r="77" spans="1:9">
      <c r="A77" s="91" t="s">
        <v>1</v>
      </c>
      <c r="B77" s="79">
        <v>8</v>
      </c>
      <c r="C77" s="79">
        <v>2</v>
      </c>
      <c r="D77" s="79">
        <v>3.3333333333333335</v>
      </c>
      <c r="E77" s="79">
        <v>3.5</v>
      </c>
      <c r="F77" s="79">
        <v>35.009099999999997</v>
      </c>
      <c r="G77" s="79">
        <v>18.871700000000001</v>
      </c>
      <c r="H77" s="79">
        <v>0</v>
      </c>
      <c r="I77" s="79">
        <v>18.871700000000001</v>
      </c>
    </row>
    <row r="78" spans="1:9">
      <c r="A78" s="91" t="s">
        <v>287</v>
      </c>
      <c r="B78" s="79">
        <v>4</v>
      </c>
      <c r="C78" s="79">
        <v>2</v>
      </c>
      <c r="D78" s="79">
        <v>3.3333333333333335</v>
      </c>
      <c r="E78" s="79">
        <v>3</v>
      </c>
      <c r="F78" s="79">
        <v>1.8270299999999999</v>
      </c>
      <c r="G78" s="79">
        <v>1.6852</v>
      </c>
      <c r="H78" s="79">
        <v>0</v>
      </c>
      <c r="I78" s="79">
        <v>1.6852</v>
      </c>
    </row>
    <row r="79" spans="1:9">
      <c r="A79" s="82" t="s">
        <v>253</v>
      </c>
      <c r="B79" s="79"/>
      <c r="C79" s="79"/>
      <c r="D79" s="79"/>
      <c r="E79" s="79"/>
      <c r="F79" s="79"/>
      <c r="G79" s="79"/>
      <c r="H79" s="79"/>
      <c r="I79" s="79"/>
    </row>
    <row r="80" spans="1:9">
      <c r="A80" s="91" t="s">
        <v>1</v>
      </c>
      <c r="B80" s="79">
        <v>8</v>
      </c>
      <c r="C80" s="79">
        <v>2</v>
      </c>
      <c r="D80" s="79">
        <v>3.3333333333333335</v>
      </c>
      <c r="E80" s="79">
        <v>3.25</v>
      </c>
      <c r="F80" s="79">
        <v>4.5675499999999998</v>
      </c>
      <c r="G80" s="79">
        <v>3.1233200000000001</v>
      </c>
      <c r="H80" s="79">
        <v>0</v>
      </c>
      <c r="I80" s="79">
        <v>3.1233200000000001</v>
      </c>
    </row>
    <row r="81" spans="1:9">
      <c r="A81" s="91" t="s">
        <v>286</v>
      </c>
      <c r="B81" s="79">
        <v>4</v>
      </c>
      <c r="C81" s="79">
        <v>2</v>
      </c>
      <c r="D81" s="79">
        <v>3.3333333333333335</v>
      </c>
      <c r="E81" s="79">
        <v>3.25</v>
      </c>
      <c r="F81" s="79">
        <v>2.4571800000000001</v>
      </c>
      <c r="G81" s="79">
        <v>2.1585299999999998</v>
      </c>
      <c r="H81" s="79">
        <v>2.1585299999999998</v>
      </c>
      <c r="I81" s="79">
        <v>0</v>
      </c>
    </row>
    <row r="82" spans="1:9">
      <c r="A82" s="82" t="s">
        <v>254</v>
      </c>
      <c r="B82" s="79"/>
      <c r="C82" s="79"/>
      <c r="D82" s="79"/>
      <c r="E82" s="79"/>
      <c r="F82" s="79"/>
      <c r="G82" s="79"/>
      <c r="H82" s="79"/>
      <c r="I82" s="79"/>
    </row>
    <row r="83" spans="1:9">
      <c r="A83" s="91" t="s">
        <v>1</v>
      </c>
      <c r="B83" s="79">
        <v>8</v>
      </c>
      <c r="C83" s="79">
        <v>2</v>
      </c>
      <c r="D83" s="79">
        <v>3.3333333333333335</v>
      </c>
      <c r="E83" s="79">
        <v>3.5</v>
      </c>
      <c r="F83" s="79">
        <v>17.447299999999998</v>
      </c>
      <c r="G83" s="79">
        <v>13.4664</v>
      </c>
      <c r="H83" s="79">
        <v>3.2386691999999999</v>
      </c>
      <c r="I83" s="79">
        <v>10.2277308</v>
      </c>
    </row>
    <row r="84" spans="1:9">
      <c r="A84" s="82" t="s">
        <v>257</v>
      </c>
      <c r="B84" s="79"/>
      <c r="C84" s="79"/>
      <c r="D84" s="79"/>
      <c r="E84" s="79"/>
      <c r="F84" s="79"/>
      <c r="G84" s="79"/>
      <c r="H84" s="79"/>
      <c r="I84" s="79"/>
    </row>
    <row r="85" spans="1:9">
      <c r="A85" s="91" t="s">
        <v>1</v>
      </c>
      <c r="B85" s="79">
        <v>8</v>
      </c>
      <c r="C85" s="79">
        <v>2</v>
      </c>
      <c r="D85" s="79">
        <v>3.3333333333333335</v>
      </c>
      <c r="E85" s="79">
        <v>3.25</v>
      </c>
      <c r="F85" s="79">
        <v>9.00014</v>
      </c>
      <c r="G85" s="79">
        <v>7.9123200000000002</v>
      </c>
      <c r="H85" s="79">
        <v>0.18356582399999999</v>
      </c>
      <c r="I85" s="79">
        <v>7.7287541760000007</v>
      </c>
    </row>
    <row r="86" spans="1:9">
      <c r="A86" s="82" t="s">
        <v>258</v>
      </c>
      <c r="B86" s="79"/>
      <c r="C86" s="79"/>
      <c r="D86" s="79"/>
      <c r="E86" s="79"/>
      <c r="F86" s="79"/>
      <c r="G86" s="79"/>
      <c r="H86" s="79"/>
      <c r="I86" s="79"/>
    </row>
    <row r="87" spans="1:9">
      <c r="A87" s="91" t="s">
        <v>1</v>
      </c>
      <c r="B87" s="79">
        <v>8</v>
      </c>
      <c r="C87" s="79">
        <v>2</v>
      </c>
      <c r="D87" s="79">
        <v>3.3333333333333335</v>
      </c>
      <c r="E87" s="79">
        <v>2.75</v>
      </c>
      <c r="F87" s="79">
        <v>14.2631</v>
      </c>
      <c r="G87" s="79">
        <v>2.6870599999999998</v>
      </c>
      <c r="H87" s="79">
        <v>0.14187676799999999</v>
      </c>
      <c r="I87" s="79">
        <v>2.5451832319999999</v>
      </c>
    </row>
    <row r="88" spans="1:9">
      <c r="A88" s="82" t="s">
        <v>259</v>
      </c>
      <c r="B88" s="79"/>
      <c r="C88" s="79"/>
      <c r="D88" s="79"/>
      <c r="E88" s="79"/>
      <c r="F88" s="79"/>
      <c r="G88" s="79"/>
      <c r="H88" s="79"/>
      <c r="I88" s="79"/>
    </row>
    <row r="89" spans="1:9">
      <c r="A89" s="91" t="s">
        <v>1</v>
      </c>
      <c r="B89" s="79">
        <v>8</v>
      </c>
      <c r="C89" s="79">
        <v>3</v>
      </c>
      <c r="D89" s="79">
        <v>3.3333333333333335</v>
      </c>
      <c r="E89" s="79">
        <v>3.1666666666666665</v>
      </c>
      <c r="F89" s="79">
        <v>22.753499999999999</v>
      </c>
      <c r="G89" s="79">
        <v>12.9682</v>
      </c>
      <c r="H89" s="79">
        <v>0.19322618</v>
      </c>
      <c r="I89" s="79">
        <v>12.77497382</v>
      </c>
    </row>
    <row r="90" spans="1:9">
      <c r="A90" s="82" t="s">
        <v>262</v>
      </c>
      <c r="B90" s="79"/>
      <c r="C90" s="79"/>
      <c r="D90" s="79"/>
      <c r="E90" s="79"/>
      <c r="F90" s="79"/>
      <c r="G90" s="79"/>
      <c r="H90" s="79"/>
      <c r="I90" s="79"/>
    </row>
    <row r="91" spans="1:9">
      <c r="A91" s="91" t="s">
        <v>1</v>
      </c>
      <c r="B91" s="79">
        <v>8</v>
      </c>
      <c r="C91" s="79">
        <v>3</v>
      </c>
      <c r="D91" s="79">
        <v>3.3333333333333335</v>
      </c>
      <c r="E91" s="79">
        <v>3.3333333333333335</v>
      </c>
      <c r="F91" s="79">
        <v>34.252000000000002</v>
      </c>
      <c r="G91" s="79">
        <v>18.636900000000001</v>
      </c>
      <c r="H91" s="79">
        <v>0</v>
      </c>
      <c r="I91" s="79">
        <v>18.636900000000001</v>
      </c>
    </row>
    <row r="92" spans="1:9">
      <c r="A92" s="91" t="s">
        <v>286</v>
      </c>
      <c r="B92" s="79">
        <v>4</v>
      </c>
      <c r="C92" s="79">
        <v>2</v>
      </c>
      <c r="D92" s="79">
        <v>3.3333333333333335</v>
      </c>
      <c r="E92" s="79">
        <v>3.75</v>
      </c>
      <c r="F92" s="79">
        <v>6.4396800000000001</v>
      </c>
      <c r="G92" s="79">
        <v>3.6131700000000002</v>
      </c>
      <c r="H92" s="79">
        <v>3.6131700000000002</v>
      </c>
      <c r="I92" s="79">
        <v>0</v>
      </c>
    </row>
    <row r="93" spans="1:9">
      <c r="A93" s="91" t="s">
        <v>287</v>
      </c>
      <c r="B93" s="79">
        <v>4</v>
      </c>
      <c r="C93" s="79">
        <v>2</v>
      </c>
      <c r="D93" s="79">
        <v>3.3333333333333335</v>
      </c>
      <c r="E93" s="79">
        <v>3.5</v>
      </c>
      <c r="F93" s="79">
        <v>1.55355</v>
      </c>
      <c r="G93" s="79">
        <v>0.97594899999999996</v>
      </c>
      <c r="H93" s="79">
        <v>0</v>
      </c>
      <c r="I93" s="79">
        <v>0.97594899999999996</v>
      </c>
    </row>
    <row r="94" spans="1:9">
      <c r="A94" s="82" t="s">
        <v>265</v>
      </c>
      <c r="B94" s="79"/>
      <c r="C94" s="79"/>
      <c r="D94" s="79"/>
      <c r="E94" s="79"/>
      <c r="F94" s="79"/>
      <c r="G94" s="79"/>
      <c r="H94" s="79"/>
      <c r="I94" s="79"/>
    </row>
    <row r="95" spans="1:9">
      <c r="A95" s="91" t="s">
        <v>1</v>
      </c>
      <c r="B95" s="79">
        <v>8</v>
      </c>
      <c r="C95" s="79">
        <v>2</v>
      </c>
      <c r="D95" s="79">
        <v>3.3333333333333335</v>
      </c>
      <c r="E95" s="79">
        <v>4</v>
      </c>
      <c r="F95" s="79">
        <v>9.0131399999999999</v>
      </c>
      <c r="G95" s="79">
        <v>3.66465</v>
      </c>
      <c r="H95" s="79">
        <v>0.86668972499999997</v>
      </c>
      <c r="I95" s="79">
        <v>2.7979602749999999</v>
      </c>
    </row>
    <row r="96" spans="1:9">
      <c r="A96" s="91" t="s">
        <v>286</v>
      </c>
      <c r="B96" s="79">
        <v>4</v>
      </c>
      <c r="C96" s="79">
        <v>3</v>
      </c>
      <c r="D96" s="79">
        <v>3.3333333333333335</v>
      </c>
      <c r="E96" s="79">
        <v>3.3333333333333335</v>
      </c>
      <c r="F96" s="79">
        <v>5.8983100000000004</v>
      </c>
      <c r="G96" s="79">
        <v>2.0419900000000002</v>
      </c>
      <c r="H96" s="79">
        <v>2.0419900000000002</v>
      </c>
      <c r="I96" s="79">
        <v>0</v>
      </c>
    </row>
    <row r="97" spans="1:9">
      <c r="A97" s="82" t="s">
        <v>266</v>
      </c>
      <c r="B97" s="79"/>
      <c r="C97" s="79"/>
      <c r="D97" s="79"/>
      <c r="E97" s="79"/>
      <c r="F97" s="79"/>
      <c r="G97" s="79"/>
      <c r="H97" s="79"/>
      <c r="I97" s="79"/>
    </row>
    <row r="98" spans="1:9">
      <c r="A98" s="91" t="s">
        <v>1</v>
      </c>
      <c r="B98" s="79">
        <v>8</v>
      </c>
      <c r="C98" s="79">
        <v>2</v>
      </c>
      <c r="D98" s="79">
        <v>3.3333333333333335</v>
      </c>
      <c r="E98" s="79">
        <v>2.25</v>
      </c>
      <c r="F98" s="79">
        <v>20.832799999999999</v>
      </c>
      <c r="G98" s="79">
        <v>2.81887</v>
      </c>
      <c r="H98" s="79">
        <v>0</v>
      </c>
      <c r="I98" s="79">
        <v>2.81887</v>
      </c>
    </row>
    <row r="99" spans="1:9">
      <c r="A99" s="82" t="s">
        <v>268</v>
      </c>
      <c r="B99" s="79"/>
      <c r="C99" s="79"/>
      <c r="D99" s="79"/>
      <c r="E99" s="79"/>
      <c r="F99" s="79"/>
      <c r="G99" s="79"/>
      <c r="H99" s="79"/>
      <c r="I99" s="79"/>
    </row>
    <row r="100" spans="1:9">
      <c r="A100" s="91" t="s">
        <v>1</v>
      </c>
      <c r="B100" s="79">
        <v>8</v>
      </c>
      <c r="C100" s="79">
        <v>2</v>
      </c>
      <c r="D100" s="79">
        <v>3.3333333333333335</v>
      </c>
      <c r="E100" s="79">
        <v>3</v>
      </c>
      <c r="F100" s="79">
        <v>10.6271</v>
      </c>
      <c r="G100" s="79">
        <v>5.0230300000000003</v>
      </c>
      <c r="H100" s="79">
        <v>0.151193203</v>
      </c>
      <c r="I100" s="79">
        <v>4.8718367970000003</v>
      </c>
    </row>
    <row r="101" spans="1:9">
      <c r="A101" s="82" t="s">
        <v>270</v>
      </c>
      <c r="B101" s="79"/>
      <c r="C101" s="79"/>
      <c r="D101" s="79"/>
      <c r="E101" s="79"/>
      <c r="F101" s="79"/>
      <c r="G101" s="79"/>
      <c r="H101" s="79"/>
      <c r="I101" s="79"/>
    </row>
    <row r="102" spans="1:9">
      <c r="A102" s="91" t="s">
        <v>1</v>
      </c>
      <c r="B102" s="79">
        <v>8</v>
      </c>
      <c r="C102" s="79">
        <v>2</v>
      </c>
      <c r="D102" s="79">
        <v>3.3333333333333335</v>
      </c>
      <c r="E102" s="79">
        <v>3.5</v>
      </c>
      <c r="F102" s="79">
        <v>3.7021000000000002</v>
      </c>
      <c r="G102" s="79">
        <v>2.1083099999999999</v>
      </c>
      <c r="H102" s="79">
        <v>5.2075257E-2</v>
      </c>
      <c r="I102" s="79">
        <v>2.0562347430000001</v>
      </c>
    </row>
    <row r="103" spans="1:9">
      <c r="A103" s="91" t="s">
        <v>286</v>
      </c>
      <c r="B103" s="79">
        <v>4</v>
      </c>
      <c r="C103" s="79">
        <v>2</v>
      </c>
      <c r="D103" s="79">
        <v>3.3333333333333335</v>
      </c>
      <c r="E103" s="79">
        <v>3.75</v>
      </c>
      <c r="F103" s="79">
        <v>3.9207900000000002</v>
      </c>
      <c r="G103" s="79">
        <v>2.3382900000000002</v>
      </c>
      <c r="H103" s="79">
        <v>2.3382900000000002</v>
      </c>
      <c r="I103" s="79">
        <v>0</v>
      </c>
    </row>
    <row r="104" spans="1:9">
      <c r="A104" s="82" t="s">
        <v>274</v>
      </c>
      <c r="B104" s="79"/>
      <c r="C104" s="79"/>
      <c r="D104" s="79"/>
      <c r="E104" s="79"/>
      <c r="F104" s="79"/>
      <c r="G104" s="79"/>
      <c r="H104" s="79"/>
      <c r="I104" s="79"/>
    </row>
    <row r="105" spans="1:9">
      <c r="A105" s="91" t="s">
        <v>1</v>
      </c>
      <c r="B105" s="79">
        <v>8</v>
      </c>
      <c r="C105" s="79">
        <v>2</v>
      </c>
      <c r="D105" s="79">
        <v>3.3333333333333335</v>
      </c>
      <c r="E105" s="79">
        <v>3.5</v>
      </c>
      <c r="F105" s="79">
        <v>13.2149</v>
      </c>
      <c r="G105" s="79">
        <v>9.1925699999999999</v>
      </c>
      <c r="H105" s="79">
        <v>0</v>
      </c>
      <c r="I105" s="79">
        <v>9.1925699999999999</v>
      </c>
    </row>
    <row r="106" spans="1:9">
      <c r="A106" s="82" t="s">
        <v>278</v>
      </c>
      <c r="B106" s="79"/>
      <c r="C106" s="79"/>
      <c r="D106" s="79"/>
      <c r="E106" s="79"/>
      <c r="F106" s="79"/>
      <c r="G106" s="79"/>
      <c r="H106" s="79"/>
      <c r="I106" s="79"/>
    </row>
    <row r="107" spans="1:9">
      <c r="A107" s="91" t="s">
        <v>1</v>
      </c>
      <c r="B107" s="79">
        <v>8</v>
      </c>
      <c r="C107" s="79">
        <v>3</v>
      </c>
      <c r="D107" s="79">
        <v>3.3333333333333335</v>
      </c>
      <c r="E107" s="79">
        <v>3.5833333333333335</v>
      </c>
      <c r="F107" s="79">
        <v>3.81514</v>
      </c>
      <c r="G107" s="79">
        <v>0.77523500000000001</v>
      </c>
      <c r="H107" s="79">
        <v>0.27435566649999998</v>
      </c>
      <c r="I107" s="79">
        <v>0.50087933350000002</v>
      </c>
    </row>
    <row r="108" spans="1:9">
      <c r="A108" s="91" t="s">
        <v>286</v>
      </c>
      <c r="B108" s="79">
        <v>4</v>
      </c>
      <c r="C108" s="79">
        <v>1</v>
      </c>
      <c r="D108" s="79">
        <v>3.3333333333333335</v>
      </c>
      <c r="E108" s="79">
        <v>3</v>
      </c>
      <c r="F108" s="79">
        <v>2.2421099999999998</v>
      </c>
      <c r="G108" s="79">
        <v>0.629</v>
      </c>
      <c r="H108" s="79">
        <v>0.629</v>
      </c>
      <c r="I108" s="79">
        <v>0</v>
      </c>
    </row>
    <row r="109" spans="1:9">
      <c r="A109" s="82" t="s">
        <v>281</v>
      </c>
      <c r="B109" s="79"/>
      <c r="C109" s="79"/>
      <c r="D109" s="79"/>
      <c r="E109" s="79"/>
      <c r="F109" s="79"/>
      <c r="G109" s="79"/>
      <c r="H109" s="79"/>
      <c r="I109" s="79"/>
    </row>
    <row r="110" spans="1:9">
      <c r="A110" s="91" t="s">
        <v>1</v>
      </c>
      <c r="B110" s="79">
        <v>8</v>
      </c>
      <c r="C110" s="79">
        <v>3</v>
      </c>
      <c r="D110" s="79">
        <v>3.3333333333333335</v>
      </c>
      <c r="E110" s="79">
        <v>3.25</v>
      </c>
      <c r="F110" s="79">
        <v>61.204300000000003</v>
      </c>
      <c r="G110" s="79">
        <v>38.712299999999999</v>
      </c>
      <c r="H110" s="79">
        <v>2.0672368200000002</v>
      </c>
      <c r="I110" s="79">
        <v>36.645063180000001</v>
      </c>
    </row>
    <row r="111" spans="1:9">
      <c r="A111" s="91" t="s">
        <v>286</v>
      </c>
      <c r="B111" s="79">
        <v>4</v>
      </c>
      <c r="C111" s="79">
        <v>3</v>
      </c>
      <c r="D111" s="79">
        <v>3.3333333333333335</v>
      </c>
      <c r="E111" s="79">
        <v>2.8333333333333335</v>
      </c>
      <c r="F111" s="79">
        <v>6.9679900000000004</v>
      </c>
      <c r="G111" s="79">
        <v>3.0173000000000001</v>
      </c>
      <c r="H111" s="79">
        <v>3.0173000000000001</v>
      </c>
      <c r="I111" s="79">
        <v>0</v>
      </c>
    </row>
    <row r="112" spans="1:9">
      <c r="A112" s="78" t="s">
        <v>291</v>
      </c>
      <c r="B112" s="79">
        <v>7.419354838709677</v>
      </c>
      <c r="C112" s="79">
        <v>124</v>
      </c>
      <c r="D112" s="79">
        <v>3.3333333333333286</v>
      </c>
      <c r="E112" s="79">
        <v>3.191532258064516</v>
      </c>
      <c r="F112" s="79">
        <v>61.204300000000003</v>
      </c>
      <c r="G112" s="79">
        <v>38.712299999999999</v>
      </c>
      <c r="H112" s="79">
        <v>5.2754599999999998</v>
      </c>
      <c r="I112" s="79">
        <v>36.645063180000001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Workshop 6b_INFRA</vt:lpstr>
      <vt:lpstr>Workshop6a-INFRA</vt:lpstr>
      <vt:lpstr>Step 5</vt:lpstr>
      <vt:lpstr>Goals &amp; Objectives</vt:lpstr>
      <vt:lpstr>Assign</vt:lpstr>
      <vt:lpstr>Summary</vt:lpstr>
      <vt:lpstr>Sheet2</vt:lpstr>
      <vt:lpstr>Sheet5</vt:lpstr>
      <vt:lpstr>Sheet5 (2)</vt:lpstr>
      <vt:lpstr>3.5 Roads and Bridges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Eyron</cp:lastModifiedBy>
  <cp:lastPrinted>2020-02-25T18:21:38Z</cp:lastPrinted>
  <dcterms:created xsi:type="dcterms:W3CDTF">2020-02-25T05:07:37Z</dcterms:created>
  <dcterms:modified xsi:type="dcterms:W3CDTF">2020-07-16T04:20:48Z</dcterms:modified>
</cp:coreProperties>
</file>