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01"/>
  <workbookPr defaultThemeVersion="166925"/>
  <mc:AlternateContent xmlns:mc="http://schemas.openxmlformats.org/markup-compatibility/2006">
    <mc:Choice Requires="x15">
      <x15ac:absPath xmlns:x15ac="http://schemas.microsoft.com/office/spreadsheetml/2010/11/ac" url="C:\Users\Eyron\Desktop\lala\"/>
    </mc:Choice>
  </mc:AlternateContent>
  <xr:revisionPtr revIDLastSave="0" documentId="13_ncr:1_{897C3675-7B7B-4306-97C5-98289A3DE917}" xr6:coauthVersionLast="45" xr6:coauthVersionMax="45" xr10:uidLastSave="{00000000-0000-0000-0000-000000000000}"/>
  <bookViews>
    <workbookView xWindow="-120" yWindow="-120" windowWidth="20730" windowHeight="11310" firstSheet="4" activeTab="9" xr2:uid="{00000000-000D-0000-FFFF-FFFF00000000}"/>
  </bookViews>
  <sheets>
    <sheet name="Workshop 6b_INFRA" sheetId="21" r:id="rId1"/>
    <sheet name="Workshop6a-INFRA" sheetId="20" r:id="rId2"/>
    <sheet name="Step 5" sheetId="19" r:id="rId3"/>
    <sheet name="Goals &amp; Objectives" sheetId="18" r:id="rId4"/>
    <sheet name="Assign" sheetId="17" r:id="rId5"/>
    <sheet name="Summary" sheetId="15" r:id="rId6"/>
    <sheet name="Sheet2" sheetId="23" state="hidden" r:id="rId7"/>
    <sheet name="Sheet3" sheetId="24" r:id="rId8"/>
    <sheet name="Sheet4" sheetId="25" r:id="rId9"/>
    <sheet name="Sheet8" sheetId="29" r:id="rId10"/>
    <sheet name="3.5 Roads and Bridges" sheetId="9" r:id="rId11"/>
  </sheets>
  <externalReferences>
    <externalReference r:id="rId12"/>
  </externalReferences>
  <definedNames>
    <definedName name="_xlnm._FilterDatabase" localSheetId="10" hidden="1">'3.5 Roads and Bridges'!$A$5:$AQ$280</definedName>
    <definedName name="Lifeline_Classification">'[1]Technical Options'!$L$6:$L$14</definedName>
  </definedNames>
  <calcPr calcId="191029"/>
  <pivotCaches>
    <pivotCache cacheId="30" r:id="rId13"/>
    <pivotCache cacheId="43"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9" l="1"/>
  <c r="E8" i="9"/>
  <c r="E9" i="9"/>
  <c r="E10" i="9"/>
  <c r="E11" i="9"/>
  <c r="E12" i="9"/>
  <c r="E13" i="9"/>
  <c r="E14" i="9"/>
  <c r="E15" i="9"/>
  <c r="E16" i="9"/>
  <c r="E17" i="9"/>
  <c r="E18" i="9"/>
  <c r="E19" i="9"/>
  <c r="E20" i="9"/>
  <c r="E21" i="9"/>
  <c r="E22" i="9"/>
  <c r="E23" i="9"/>
  <c r="E24" i="9"/>
  <c r="E25" i="9"/>
  <c r="E148" i="9"/>
  <c r="E149" i="9"/>
  <c r="E150" i="9"/>
  <c r="E151" i="9"/>
  <c r="E26" i="9"/>
  <c r="E27" i="9"/>
  <c r="E28" i="9"/>
  <c r="E176" i="9"/>
  <c r="E29" i="9"/>
  <c r="E30" i="9"/>
  <c r="E31" i="9"/>
  <c r="E32" i="9"/>
  <c r="E33" i="9"/>
  <c r="E34" i="9"/>
  <c r="E177" i="9"/>
  <c r="E35" i="9"/>
  <c r="E36" i="9"/>
  <c r="E37" i="9"/>
  <c r="E38" i="9"/>
  <c r="E39" i="9"/>
  <c r="E40" i="9"/>
  <c r="E41" i="9"/>
  <c r="E152" i="9"/>
  <c r="E42" i="9"/>
  <c r="E43" i="9"/>
  <c r="E44" i="9"/>
  <c r="E45" i="9"/>
  <c r="E46" i="9"/>
  <c r="E47" i="9"/>
  <c r="E48" i="9"/>
  <c r="E49" i="9"/>
  <c r="E50" i="9"/>
  <c r="E51" i="9"/>
  <c r="E52" i="9"/>
  <c r="E53" i="9"/>
  <c r="E54" i="9"/>
  <c r="E55" i="9"/>
  <c r="E56" i="9"/>
  <c r="E57" i="9"/>
  <c r="E58" i="9"/>
  <c r="E59" i="9"/>
  <c r="E60" i="9"/>
  <c r="E61" i="9"/>
  <c r="E62" i="9"/>
  <c r="E63" i="9"/>
  <c r="E64" i="9"/>
  <c r="E65" i="9"/>
  <c r="E66" i="9"/>
  <c r="E67" i="9"/>
  <c r="E68" i="9"/>
  <c r="E69" i="9"/>
  <c r="E70" i="9"/>
  <c r="E71" i="9"/>
  <c r="E72" i="9"/>
  <c r="E73" i="9"/>
  <c r="E74" i="9"/>
  <c r="E75" i="9"/>
  <c r="E76" i="9"/>
  <c r="E77" i="9"/>
  <c r="E78" i="9"/>
  <c r="E79" i="9"/>
  <c r="E80" i="9"/>
  <c r="E81" i="9"/>
  <c r="E82" i="9"/>
  <c r="E83" i="9"/>
  <c r="E84" i="9"/>
  <c r="E85" i="9"/>
  <c r="E86" i="9"/>
  <c r="E87" i="9"/>
  <c r="E88" i="9"/>
  <c r="E89" i="9"/>
  <c r="E90" i="9"/>
  <c r="E91" i="9"/>
  <c r="E92" i="9"/>
  <c r="E93" i="9"/>
  <c r="E94" i="9"/>
  <c r="E95" i="9"/>
  <c r="E96" i="9"/>
  <c r="E97" i="9"/>
  <c r="E98" i="9"/>
  <c r="E99" i="9"/>
  <c r="E178" i="9"/>
  <c r="E179" i="9"/>
  <c r="E106" i="9"/>
  <c r="E107" i="9"/>
  <c r="E108" i="9"/>
  <c r="E109" i="9"/>
  <c r="E110" i="9"/>
  <c r="E153" i="9"/>
  <c r="E154" i="9"/>
  <c r="E155" i="9"/>
  <c r="E156" i="9"/>
  <c r="E157" i="9"/>
  <c r="E158" i="9"/>
  <c r="E159" i="9"/>
  <c r="E160" i="9"/>
  <c r="E111" i="9"/>
  <c r="E112" i="9"/>
  <c r="E180" i="9"/>
  <c r="E181" i="9"/>
  <c r="E182" i="9"/>
  <c r="E183" i="9"/>
  <c r="E113" i="9"/>
  <c r="E114" i="9"/>
  <c r="E115" i="9"/>
  <c r="E116" i="9"/>
  <c r="E117" i="9"/>
  <c r="E118" i="9"/>
  <c r="E119" i="9"/>
  <c r="E184" i="9"/>
  <c r="E185" i="9"/>
  <c r="E186" i="9"/>
  <c r="E187" i="9"/>
  <c r="E188" i="9"/>
  <c r="E120" i="9"/>
  <c r="E121" i="9"/>
  <c r="E122" i="9"/>
  <c r="E123" i="9"/>
  <c r="E124" i="9"/>
  <c r="E125" i="9"/>
  <c r="E126" i="9"/>
  <c r="E127" i="9"/>
  <c r="E128" i="9"/>
  <c r="E129" i="9"/>
  <c r="E130" i="9"/>
  <c r="E131" i="9"/>
  <c r="E132" i="9"/>
  <c r="E133" i="9"/>
  <c r="E134" i="9"/>
  <c r="E189" i="9"/>
  <c r="E190" i="9"/>
  <c r="E191" i="9"/>
  <c r="E192" i="9"/>
  <c r="E193" i="9"/>
  <c r="E194" i="9"/>
  <c r="E161" i="9"/>
  <c r="E162" i="9"/>
  <c r="E135" i="9"/>
  <c r="E136" i="9"/>
  <c r="E137" i="9"/>
  <c r="E138" i="9"/>
  <c r="E139" i="9"/>
  <c r="E140" i="9"/>
  <c r="E141" i="9"/>
  <c r="E142" i="9"/>
  <c r="E143" i="9"/>
  <c r="E195" i="9"/>
  <c r="E196" i="9"/>
  <c r="E197" i="9"/>
  <c r="E198" i="9"/>
  <c r="E199" i="9"/>
  <c r="E200" i="9"/>
  <c r="E144" i="9"/>
  <c r="E145" i="9"/>
  <c r="E201" i="9"/>
  <c r="E163" i="9"/>
  <c r="E164" i="9"/>
  <c r="E202" i="9"/>
  <c r="E203" i="9"/>
  <c r="E204" i="9"/>
  <c r="E146" i="9"/>
  <c r="E147" i="9"/>
  <c r="E165" i="9"/>
  <c r="E166" i="9"/>
  <c r="E167" i="9"/>
  <c r="E168" i="9"/>
  <c r="E169" i="9"/>
  <c r="E170" i="9"/>
  <c r="E171" i="9"/>
  <c r="E172" i="9"/>
  <c r="E173" i="9"/>
  <c r="E205" i="9"/>
  <c r="E174" i="9"/>
  <c r="E175" i="9"/>
  <c r="E206" i="9"/>
  <c r="E207" i="9"/>
  <c r="E208" i="9"/>
  <c r="E209" i="9"/>
  <c r="E210" i="9"/>
  <c r="E211" i="9"/>
  <c r="E212" i="9"/>
  <c r="E213" i="9"/>
  <c r="E214" i="9"/>
  <c r="E215" i="9"/>
  <c r="E216" i="9"/>
  <c r="E217" i="9"/>
  <c r="E218" i="9"/>
  <c r="E219" i="9"/>
  <c r="E220" i="9"/>
  <c r="E221" i="9"/>
  <c r="E222" i="9"/>
  <c r="E223" i="9"/>
  <c r="E224" i="9"/>
  <c r="E225" i="9"/>
  <c r="E226" i="9"/>
  <c r="E227" i="9"/>
  <c r="E228" i="9"/>
  <c r="E229" i="9"/>
  <c r="E230" i="9"/>
  <c r="E231" i="9"/>
  <c r="E232" i="9"/>
  <c r="E233" i="9"/>
  <c r="E234" i="9"/>
  <c r="E235" i="9"/>
  <c r="E236" i="9"/>
  <c r="E237" i="9"/>
  <c r="E238" i="9"/>
  <c r="E239" i="9"/>
  <c r="E240" i="9"/>
  <c r="E241" i="9"/>
  <c r="E242" i="9"/>
  <c r="E243" i="9"/>
  <c r="E244" i="9"/>
  <c r="E245" i="9"/>
  <c r="E246" i="9"/>
  <c r="E247" i="9"/>
  <c r="E248" i="9"/>
  <c r="E249" i="9"/>
  <c r="E250" i="9"/>
  <c r="E251" i="9"/>
  <c r="E252" i="9"/>
  <c r="E253" i="9"/>
  <c r="E254" i="9"/>
  <c r="E255" i="9"/>
  <c r="E256" i="9"/>
  <c r="E257" i="9"/>
  <c r="E258" i="9"/>
  <c r="E259" i="9"/>
  <c r="E260" i="9"/>
  <c r="E261" i="9"/>
  <c r="E262" i="9"/>
  <c r="E263" i="9"/>
  <c r="E264" i="9"/>
  <c r="E265" i="9"/>
  <c r="E266" i="9"/>
  <c r="E267" i="9"/>
  <c r="E268" i="9"/>
  <c r="E269" i="9"/>
  <c r="E270" i="9"/>
  <c r="E271" i="9"/>
  <c r="E272" i="9"/>
  <c r="E273" i="9"/>
  <c r="E274" i="9"/>
  <c r="E275" i="9"/>
  <c r="E276" i="9"/>
  <c r="E277" i="9"/>
  <c r="E278" i="9"/>
  <c r="E279" i="9"/>
  <c r="E280" i="9"/>
  <c r="K7" i="15"/>
  <c r="K6" i="15"/>
  <c r="K5" i="15"/>
  <c r="I219" i="24" l="1"/>
  <c r="H218" i="24"/>
  <c r="G218" i="24"/>
  <c r="H219" i="24"/>
  <c r="G219" i="24"/>
  <c r="F219" i="24"/>
  <c r="D3" i="17"/>
  <c r="C4" i="17"/>
  <c r="C5" i="17"/>
  <c r="C6" i="17"/>
  <c r="C3" i="17"/>
  <c r="M7" i="15"/>
  <c r="M6" i="15"/>
  <c r="M5" i="15"/>
  <c r="M4" i="15"/>
  <c r="I7" i="15"/>
  <c r="I4" i="15"/>
  <c r="F7" i="15"/>
  <c r="F6" i="15"/>
  <c r="F5" i="15"/>
  <c r="F4" i="15"/>
  <c r="E7" i="15"/>
  <c r="E6" i="15"/>
  <c r="E5" i="15"/>
  <c r="E4" i="15"/>
  <c r="H215" i="24"/>
  <c r="G215" i="24"/>
  <c r="F215" i="24"/>
  <c r="G148" i="24"/>
  <c r="G147" i="24" s="1"/>
  <c r="H148" i="24"/>
  <c r="H147" i="24" s="1"/>
  <c r="F148" i="24"/>
  <c r="G74" i="24"/>
  <c r="G73" i="24" s="1"/>
  <c r="H74" i="24"/>
  <c r="H73" i="24" s="1"/>
  <c r="F74" i="24"/>
  <c r="G12" i="24"/>
  <c r="H12" i="24"/>
  <c r="F12" i="24"/>
  <c r="G6" i="15"/>
  <c r="H5" i="15"/>
  <c r="G5" i="15"/>
  <c r="K4" i="15"/>
  <c r="H7" i="15"/>
  <c r="G7" i="15"/>
  <c r="H6" i="15"/>
  <c r="H4" i="15"/>
  <c r="G4" i="15"/>
  <c r="I6" i="15" l="1"/>
  <c r="I5" i="15"/>
  <c r="G214" i="24"/>
  <c r="H214" i="24"/>
  <c r="H11" i="24"/>
  <c r="G11" i="24"/>
  <c r="V165" i="9"/>
  <c r="T107" i="9"/>
  <c r="V104" i="9"/>
  <c r="K206" i="9"/>
  <c r="L206" i="9"/>
  <c r="M206" i="9" s="1"/>
  <c r="K207" i="9"/>
  <c r="L207" i="9"/>
  <c r="M207" i="9" s="1"/>
  <c r="K208" i="9"/>
  <c r="L208" i="9"/>
  <c r="K209" i="9"/>
  <c r="L209" i="9"/>
  <c r="M209" i="9" s="1"/>
  <c r="K210" i="9"/>
  <c r="L210" i="9"/>
  <c r="M210" i="9" s="1"/>
  <c r="K211" i="9"/>
  <c r="L211" i="9"/>
  <c r="M211" i="9" s="1"/>
  <c r="K212" i="9"/>
  <c r="L212" i="9"/>
  <c r="K213" i="9"/>
  <c r="L213" i="9"/>
  <c r="M213" i="9" s="1"/>
  <c r="K214" i="9"/>
  <c r="L214" i="9"/>
  <c r="M214" i="9" s="1"/>
  <c r="K215" i="9"/>
  <c r="L215" i="9"/>
  <c r="K216" i="9"/>
  <c r="L216" i="9"/>
  <c r="K217" i="9"/>
  <c r="L217" i="9"/>
  <c r="M217" i="9" s="1"/>
  <c r="K218" i="9"/>
  <c r="L218" i="9"/>
  <c r="K219" i="9"/>
  <c r="L219" i="9"/>
  <c r="K220" i="9"/>
  <c r="N220" i="9" s="1"/>
  <c r="L220" i="9"/>
  <c r="K221" i="9"/>
  <c r="L221" i="9"/>
  <c r="M221" i="9" s="1"/>
  <c r="K222" i="9"/>
  <c r="L222" i="9"/>
  <c r="M222" i="9"/>
  <c r="K223" i="9"/>
  <c r="L223" i="9"/>
  <c r="M223" i="9" s="1"/>
  <c r="K224" i="9"/>
  <c r="L224" i="9"/>
  <c r="M224" i="9" s="1"/>
  <c r="K225" i="9"/>
  <c r="L225" i="9"/>
  <c r="M225" i="9" s="1"/>
  <c r="K226" i="9"/>
  <c r="L226" i="9"/>
  <c r="K227" i="9"/>
  <c r="L227" i="9"/>
  <c r="M227" i="9" s="1"/>
  <c r="K228" i="9"/>
  <c r="L228" i="9"/>
  <c r="K229" i="9"/>
  <c r="L229" i="9"/>
  <c r="K230" i="9"/>
  <c r="L230" i="9"/>
  <c r="M230" i="9" s="1"/>
  <c r="K231" i="9"/>
  <c r="L231" i="9"/>
  <c r="K42" i="9"/>
  <c r="L42" i="9"/>
  <c r="K43" i="9"/>
  <c r="N43" i="9" s="1"/>
  <c r="L43" i="9"/>
  <c r="M43" i="9" s="1"/>
  <c r="K44" i="9"/>
  <c r="L44" i="9"/>
  <c r="M44" i="9" s="1"/>
  <c r="K45" i="9"/>
  <c r="L45" i="9"/>
  <c r="M45" i="9" s="1"/>
  <c r="K46" i="9"/>
  <c r="L46" i="9"/>
  <c r="M46" i="9" s="1"/>
  <c r="K232" i="9"/>
  <c r="L232" i="9"/>
  <c r="M232" i="9"/>
  <c r="K233" i="9"/>
  <c r="L233" i="9"/>
  <c r="M233" i="9" s="1"/>
  <c r="K234" i="9"/>
  <c r="L234" i="9"/>
  <c r="K235" i="9"/>
  <c r="L235" i="9"/>
  <c r="K47" i="9"/>
  <c r="L47" i="9"/>
  <c r="M47" i="9" s="1"/>
  <c r="K48" i="9"/>
  <c r="L48" i="9"/>
  <c r="M48" i="9" s="1"/>
  <c r="K49" i="9"/>
  <c r="L49" i="9"/>
  <c r="K50" i="9"/>
  <c r="L50" i="9"/>
  <c r="M50" i="9" s="1"/>
  <c r="K51" i="9"/>
  <c r="L51" i="9"/>
  <c r="M51" i="9" s="1"/>
  <c r="K52" i="9"/>
  <c r="L52" i="9"/>
  <c r="M52" i="9" s="1"/>
  <c r="K53" i="9"/>
  <c r="L53" i="9"/>
  <c r="M53" i="9" s="1"/>
  <c r="K54" i="9"/>
  <c r="L54" i="9"/>
  <c r="K55" i="9"/>
  <c r="L55" i="9"/>
  <c r="M55" i="9" s="1"/>
  <c r="K236" i="9"/>
  <c r="L236" i="9"/>
  <c r="K237" i="9"/>
  <c r="L237" i="9"/>
  <c r="M237" i="9" s="1"/>
  <c r="K238" i="9"/>
  <c r="L238" i="9"/>
  <c r="M238" i="9" s="1"/>
  <c r="K239" i="9"/>
  <c r="L239" i="9"/>
  <c r="M239" i="9" s="1"/>
  <c r="K240" i="9"/>
  <c r="L240" i="9"/>
  <c r="M240" i="9" s="1"/>
  <c r="K241" i="9"/>
  <c r="L241" i="9"/>
  <c r="K6" i="9"/>
  <c r="L6" i="9"/>
  <c r="K7" i="9"/>
  <c r="L7" i="9"/>
  <c r="M7" i="9" s="1"/>
  <c r="K8" i="9"/>
  <c r="L8" i="9"/>
  <c r="K9" i="9"/>
  <c r="L9" i="9"/>
  <c r="K10" i="9"/>
  <c r="L10" i="9"/>
  <c r="K56" i="9"/>
  <c r="L56" i="9"/>
  <c r="M56" i="9" s="1"/>
  <c r="K57" i="9"/>
  <c r="L57" i="9"/>
  <c r="K58" i="9"/>
  <c r="L58" i="9"/>
  <c r="M58" i="9" s="1"/>
  <c r="K59" i="9"/>
  <c r="L59" i="9"/>
  <c r="K60" i="9"/>
  <c r="L60" i="9"/>
  <c r="M60" i="9" s="1"/>
  <c r="K61" i="9"/>
  <c r="L61" i="9"/>
  <c r="M61" i="9" s="1"/>
  <c r="K242" i="9"/>
  <c r="L242" i="9"/>
  <c r="K243" i="9"/>
  <c r="L243" i="9"/>
  <c r="K244" i="9"/>
  <c r="L244" i="9"/>
  <c r="K245" i="9"/>
  <c r="L245" i="9"/>
  <c r="M245" i="9" s="1"/>
  <c r="K246" i="9"/>
  <c r="L246" i="9"/>
  <c r="K174" i="9"/>
  <c r="L174" i="9"/>
  <c r="M174" i="9" s="1"/>
  <c r="K247" i="9"/>
  <c r="L247" i="9"/>
  <c r="M247" i="9"/>
  <c r="K248" i="9"/>
  <c r="L248" i="9"/>
  <c r="M248" i="9" s="1"/>
  <c r="K249" i="9"/>
  <c r="L249" i="9"/>
  <c r="M249" i="9" s="1"/>
  <c r="K250" i="9"/>
  <c r="L250" i="9"/>
  <c r="K251" i="9"/>
  <c r="L251" i="9"/>
  <c r="M251" i="9" s="1"/>
  <c r="K252" i="9"/>
  <c r="L252" i="9"/>
  <c r="K11" i="9"/>
  <c r="L11" i="9"/>
  <c r="K12" i="9"/>
  <c r="L12" i="9"/>
  <c r="K13" i="9"/>
  <c r="N13" i="9" s="1"/>
  <c r="L13" i="9"/>
  <c r="M13" i="9" s="1"/>
  <c r="K14" i="9"/>
  <c r="L14" i="9"/>
  <c r="M14" i="9" s="1"/>
  <c r="K15" i="9"/>
  <c r="L15" i="9"/>
  <c r="K16" i="9"/>
  <c r="L16" i="9"/>
  <c r="M16" i="9" s="1"/>
  <c r="K17" i="9"/>
  <c r="L17" i="9"/>
  <c r="M17" i="9" s="1"/>
  <c r="K18" i="9"/>
  <c r="L18" i="9"/>
  <c r="M18" i="9" s="1"/>
  <c r="K19" i="9"/>
  <c r="L19" i="9"/>
  <c r="M19" i="9" s="1"/>
  <c r="K20" i="9"/>
  <c r="L20" i="9"/>
  <c r="M20" i="9" s="1"/>
  <c r="K21" i="9"/>
  <c r="N21" i="9" s="1"/>
  <c r="L21" i="9"/>
  <c r="K62" i="9"/>
  <c r="L62" i="9"/>
  <c r="K63" i="9"/>
  <c r="L63" i="9"/>
  <c r="M63" i="9" s="1"/>
  <c r="K64" i="9"/>
  <c r="L64" i="9"/>
  <c r="M64" i="9" s="1"/>
  <c r="K65" i="9"/>
  <c r="L65" i="9"/>
  <c r="K66" i="9"/>
  <c r="L66" i="9"/>
  <c r="M66" i="9" s="1"/>
  <c r="K253" i="9"/>
  <c r="L253" i="9"/>
  <c r="M253" i="9" s="1"/>
  <c r="K254" i="9"/>
  <c r="L254" i="9"/>
  <c r="K255" i="9"/>
  <c r="N255" i="9" s="1"/>
  <c r="L255" i="9"/>
  <c r="M255" i="9" s="1"/>
  <c r="K256" i="9"/>
  <c r="L256" i="9"/>
  <c r="M256" i="9" s="1"/>
  <c r="K257" i="9"/>
  <c r="L257" i="9"/>
  <c r="K258" i="9"/>
  <c r="L258" i="9"/>
  <c r="K259" i="9"/>
  <c r="L259" i="9"/>
  <c r="K260" i="9"/>
  <c r="L260" i="9"/>
  <c r="M260" i="9" s="1"/>
  <c r="K261" i="9"/>
  <c r="L261" i="9"/>
  <c r="M261" i="9" s="1"/>
  <c r="K262" i="9"/>
  <c r="L262" i="9"/>
  <c r="K263" i="9"/>
  <c r="N263" i="9" s="1"/>
  <c r="L263" i="9"/>
  <c r="K67" i="9"/>
  <c r="L67" i="9"/>
  <c r="K68" i="9"/>
  <c r="L68" i="9"/>
  <c r="M68" i="9" s="1"/>
  <c r="K69" i="9"/>
  <c r="L69" i="9"/>
  <c r="K70" i="9"/>
  <c r="L70" i="9"/>
  <c r="K71" i="9"/>
  <c r="L71" i="9"/>
  <c r="M71" i="9" s="1"/>
  <c r="K72" i="9"/>
  <c r="L72" i="9"/>
  <c r="K73" i="9"/>
  <c r="L73" i="9"/>
  <c r="K74" i="9"/>
  <c r="N74" i="9" s="1"/>
  <c r="L74" i="9"/>
  <c r="K175" i="9"/>
  <c r="L175" i="9"/>
  <c r="M175" i="9"/>
  <c r="K75" i="9"/>
  <c r="L75" i="9"/>
  <c r="K76" i="9"/>
  <c r="L76" i="9"/>
  <c r="K77" i="9"/>
  <c r="L77" i="9"/>
  <c r="K78" i="9"/>
  <c r="L78" i="9"/>
  <c r="M78" i="9" s="1"/>
  <c r="K79" i="9"/>
  <c r="L79" i="9"/>
  <c r="M79" i="9" s="1"/>
  <c r="K80" i="9"/>
  <c r="L80" i="9"/>
  <c r="M80" i="9" s="1"/>
  <c r="K81" i="9"/>
  <c r="L81" i="9"/>
  <c r="M81" i="9" s="1"/>
  <c r="K82" i="9"/>
  <c r="L82" i="9"/>
  <c r="K264" i="9"/>
  <c r="L264" i="9"/>
  <c r="M264" i="9" s="1"/>
  <c r="K265" i="9"/>
  <c r="L265" i="9"/>
  <c r="K266" i="9"/>
  <c r="L266" i="9"/>
  <c r="M266" i="9" s="1"/>
  <c r="K83" i="9"/>
  <c r="L83" i="9"/>
  <c r="M83" i="9" s="1"/>
  <c r="K84" i="9"/>
  <c r="L84" i="9"/>
  <c r="M84" i="9" s="1"/>
  <c r="K85" i="9"/>
  <c r="L85" i="9"/>
  <c r="K86" i="9"/>
  <c r="L86" i="9"/>
  <c r="K87" i="9"/>
  <c r="L87" i="9"/>
  <c r="M87" i="9" s="1"/>
  <c r="K88" i="9"/>
  <c r="L88" i="9"/>
  <c r="K89" i="9"/>
  <c r="L89" i="9"/>
  <c r="K267" i="9"/>
  <c r="L267" i="9"/>
  <c r="K268" i="9"/>
  <c r="L268" i="9"/>
  <c r="K269" i="9"/>
  <c r="L269" i="9"/>
  <c r="M269" i="9" s="1"/>
  <c r="K270" i="9"/>
  <c r="L270" i="9"/>
  <c r="M270" i="9" s="1"/>
  <c r="K271" i="9"/>
  <c r="L271" i="9"/>
  <c r="M271" i="9" s="1"/>
  <c r="K272" i="9"/>
  <c r="L272" i="9"/>
  <c r="K273" i="9"/>
  <c r="L273" i="9"/>
  <c r="M273" i="9" s="1"/>
  <c r="K274" i="9"/>
  <c r="L274" i="9"/>
  <c r="K90" i="9"/>
  <c r="L90" i="9"/>
  <c r="M90" i="9" s="1"/>
  <c r="K275" i="9"/>
  <c r="L275" i="9"/>
  <c r="M275" i="9" s="1"/>
  <c r="K276" i="9"/>
  <c r="L276" i="9"/>
  <c r="M276" i="9" s="1"/>
  <c r="K277" i="9"/>
  <c r="L277" i="9"/>
  <c r="M277" i="9" s="1"/>
  <c r="K91" i="9"/>
  <c r="L91" i="9"/>
  <c r="K92" i="9"/>
  <c r="L92" i="9"/>
  <c r="M92" i="9" s="1"/>
  <c r="K278" i="9"/>
  <c r="L278" i="9"/>
  <c r="K279" i="9"/>
  <c r="L279" i="9"/>
  <c r="K280" i="9"/>
  <c r="L280" i="9"/>
  <c r="K93" i="9"/>
  <c r="L93" i="9"/>
  <c r="M93" i="9" s="1"/>
  <c r="K94" i="9"/>
  <c r="L94" i="9"/>
  <c r="M94" i="9" s="1"/>
  <c r="K95" i="9"/>
  <c r="L95" i="9"/>
  <c r="K96" i="9"/>
  <c r="L96" i="9"/>
  <c r="M96" i="9" s="1"/>
  <c r="K97" i="9"/>
  <c r="L97" i="9"/>
  <c r="K98" i="9"/>
  <c r="L98" i="9"/>
  <c r="K99" i="9"/>
  <c r="L99" i="9"/>
  <c r="AK206" i="9"/>
  <c r="AK207" i="9"/>
  <c r="AK208" i="9"/>
  <c r="AK209" i="9"/>
  <c r="AK210" i="9"/>
  <c r="AK211" i="9"/>
  <c r="AK212" i="9"/>
  <c r="AK213" i="9"/>
  <c r="AK214" i="9"/>
  <c r="AK215" i="9"/>
  <c r="AK216" i="9"/>
  <c r="AK217" i="9"/>
  <c r="AK218" i="9"/>
  <c r="AK219" i="9"/>
  <c r="AK220" i="9"/>
  <c r="AK221" i="9"/>
  <c r="AK222" i="9"/>
  <c r="AK223" i="9"/>
  <c r="AK224" i="9"/>
  <c r="AK225" i="9"/>
  <c r="AK226" i="9"/>
  <c r="AK227" i="9"/>
  <c r="AK228" i="9"/>
  <c r="AK229" i="9"/>
  <c r="AK230" i="9"/>
  <c r="AK231" i="9"/>
  <c r="AK42" i="9"/>
  <c r="AK43" i="9"/>
  <c r="AK44" i="9"/>
  <c r="AK45" i="9"/>
  <c r="AK46" i="9"/>
  <c r="AK232" i="9"/>
  <c r="AK233" i="9"/>
  <c r="AK234" i="9"/>
  <c r="AK235" i="9"/>
  <c r="AK47" i="9"/>
  <c r="AK48" i="9"/>
  <c r="AK49" i="9"/>
  <c r="AK50" i="9"/>
  <c r="AK51" i="9"/>
  <c r="AK52" i="9"/>
  <c r="AK53" i="9"/>
  <c r="AK54" i="9"/>
  <c r="AK55" i="9"/>
  <c r="AK236" i="9"/>
  <c r="AK237" i="9"/>
  <c r="AK238" i="9"/>
  <c r="AK239" i="9"/>
  <c r="AK240" i="9"/>
  <c r="AK241" i="9"/>
  <c r="AK6" i="9"/>
  <c r="AK7" i="9"/>
  <c r="AK8" i="9"/>
  <c r="AK9" i="9"/>
  <c r="AK10" i="9"/>
  <c r="AK56" i="9"/>
  <c r="AK57" i="9"/>
  <c r="AK58" i="9"/>
  <c r="AK59" i="9"/>
  <c r="AK60" i="9"/>
  <c r="AK61" i="9"/>
  <c r="AK242" i="9"/>
  <c r="AK243" i="9"/>
  <c r="AK244" i="9"/>
  <c r="AK245" i="9"/>
  <c r="AK246" i="9"/>
  <c r="AK174" i="9"/>
  <c r="AK247" i="9"/>
  <c r="AK248" i="9"/>
  <c r="AK249" i="9"/>
  <c r="AK250" i="9"/>
  <c r="AK251" i="9"/>
  <c r="AK252" i="9"/>
  <c r="AK11" i="9"/>
  <c r="AK12" i="9"/>
  <c r="AK13" i="9"/>
  <c r="AK14" i="9"/>
  <c r="AK15" i="9"/>
  <c r="AK16" i="9"/>
  <c r="AK17" i="9"/>
  <c r="AK18" i="9"/>
  <c r="AK19" i="9"/>
  <c r="AK20" i="9"/>
  <c r="AK21" i="9"/>
  <c r="AK62" i="9"/>
  <c r="AK63" i="9"/>
  <c r="AK64" i="9"/>
  <c r="AK65" i="9"/>
  <c r="AK66" i="9"/>
  <c r="AK253" i="9"/>
  <c r="AK254" i="9"/>
  <c r="AK255" i="9"/>
  <c r="AK256" i="9"/>
  <c r="AK257" i="9"/>
  <c r="AK258" i="9"/>
  <c r="AK259" i="9"/>
  <c r="AK260" i="9"/>
  <c r="AK261" i="9"/>
  <c r="AK262" i="9"/>
  <c r="AK263" i="9"/>
  <c r="AK67" i="9"/>
  <c r="AK68" i="9"/>
  <c r="AK69" i="9"/>
  <c r="AK70" i="9"/>
  <c r="AK71" i="9"/>
  <c r="AK72" i="9"/>
  <c r="AK73" i="9"/>
  <c r="AK74" i="9"/>
  <c r="AK175" i="9"/>
  <c r="AK75" i="9"/>
  <c r="AK76" i="9"/>
  <c r="AK77" i="9"/>
  <c r="AK78" i="9"/>
  <c r="AK79" i="9"/>
  <c r="AK80" i="9"/>
  <c r="AK81" i="9"/>
  <c r="Q82" i="9"/>
  <c r="AK82" i="9"/>
  <c r="AK264" i="9"/>
  <c r="AK265" i="9"/>
  <c r="AK266" i="9"/>
  <c r="AK83" i="9"/>
  <c r="AK84" i="9"/>
  <c r="AK85" i="9"/>
  <c r="AK86" i="9"/>
  <c r="AK87" i="9"/>
  <c r="AK88" i="9"/>
  <c r="AK89" i="9"/>
  <c r="AK267" i="9"/>
  <c r="AK268" i="9"/>
  <c r="AK269" i="9"/>
  <c r="AK270" i="9"/>
  <c r="AK271" i="9"/>
  <c r="AK272" i="9"/>
  <c r="AK273" i="9"/>
  <c r="AK274" i="9"/>
  <c r="AK90" i="9"/>
  <c r="Q275" i="9"/>
  <c r="AK275" i="9"/>
  <c r="AK276" i="9"/>
  <c r="Q277" i="9"/>
  <c r="AK277" i="9"/>
  <c r="AK91" i="9"/>
  <c r="AK92" i="9"/>
  <c r="AK278" i="9"/>
  <c r="AK279" i="9"/>
  <c r="AK280" i="9"/>
  <c r="AK93" i="9"/>
  <c r="AK94" i="9"/>
  <c r="AK95" i="9"/>
  <c r="AK96" i="9"/>
  <c r="AK97" i="9"/>
  <c r="AK98" i="9"/>
  <c r="AK99" i="9"/>
  <c r="Q206" i="9"/>
  <c r="Q210" i="9"/>
  <c r="T211" i="9"/>
  <c r="Q215" i="9"/>
  <c r="T216" i="9"/>
  <c r="Q221" i="9"/>
  <c r="Q222" i="9"/>
  <c r="Q231" i="9"/>
  <c r="Q232" i="9"/>
  <c r="Q233" i="9"/>
  <c r="Q48" i="9"/>
  <c r="Q52" i="9"/>
  <c r="Q53" i="9"/>
  <c r="T56" i="9"/>
  <c r="Q58" i="9"/>
  <c r="V61" i="9"/>
  <c r="T246" i="9"/>
  <c r="V249" i="9"/>
  <c r="T252" i="9"/>
  <c r="T12" i="9"/>
  <c r="T13" i="9"/>
  <c r="V14" i="9"/>
  <c r="V21" i="9"/>
  <c r="V62" i="9"/>
  <c r="V66" i="9"/>
  <c r="Q254" i="9"/>
  <c r="Q257" i="9"/>
  <c r="T258" i="9"/>
  <c r="V259" i="9"/>
  <c r="V260" i="9"/>
  <c r="V77" i="9"/>
  <c r="V265" i="9"/>
  <c r="T266" i="9"/>
  <c r="T267" i="9"/>
  <c r="V268" i="9"/>
  <c r="Q270" i="9"/>
  <c r="Q272" i="9"/>
  <c r="V277" i="9"/>
  <c r="T91" i="9"/>
  <c r="V278" i="9"/>
  <c r="T279" i="9"/>
  <c r="T280" i="9"/>
  <c r="V93" i="9"/>
  <c r="V94" i="9"/>
  <c r="Q95" i="9"/>
  <c r="Q97" i="9"/>
  <c r="T98" i="9"/>
  <c r="V99" i="9"/>
  <c r="T153" i="9"/>
  <c r="Q197" i="9"/>
  <c r="V203" i="9"/>
  <c r="AP207" i="9"/>
  <c r="AQ207" i="9" s="1"/>
  <c r="AP208" i="9"/>
  <c r="AQ208" i="9" s="1"/>
  <c r="AP209" i="9"/>
  <c r="AQ209" i="9" s="1"/>
  <c r="AP210" i="9"/>
  <c r="AQ210" i="9" s="1"/>
  <c r="AP211" i="9"/>
  <c r="AQ211" i="9" s="1"/>
  <c r="AP212" i="9"/>
  <c r="AQ212" i="9" s="1"/>
  <c r="AP213" i="9"/>
  <c r="AQ213" i="9" s="1"/>
  <c r="AP214" i="9"/>
  <c r="AQ214" i="9" s="1"/>
  <c r="AP215" i="9"/>
  <c r="AQ215" i="9" s="1"/>
  <c r="AP216" i="9"/>
  <c r="AQ216" i="9" s="1"/>
  <c r="AP217" i="9"/>
  <c r="AQ217" i="9" s="1"/>
  <c r="AP218" i="9"/>
  <c r="AQ218" i="9" s="1"/>
  <c r="AP219" i="9"/>
  <c r="AQ219" i="9" s="1"/>
  <c r="AP220" i="9"/>
  <c r="AQ220" i="9" s="1"/>
  <c r="AP221" i="9"/>
  <c r="AQ221" i="9" s="1"/>
  <c r="AP222" i="9"/>
  <c r="AQ222" i="9" s="1"/>
  <c r="AP223" i="9"/>
  <c r="AQ223" i="9" s="1"/>
  <c r="AP224" i="9"/>
  <c r="AQ224" i="9" s="1"/>
  <c r="AP225" i="9"/>
  <c r="AQ225" i="9" s="1"/>
  <c r="AP226" i="9"/>
  <c r="AQ226" i="9" s="1"/>
  <c r="AP227" i="9"/>
  <c r="AQ227" i="9" s="1"/>
  <c r="AP228" i="9"/>
  <c r="AQ228" i="9" s="1"/>
  <c r="AP229" i="9"/>
  <c r="AQ229" i="9" s="1"/>
  <c r="AP230" i="9"/>
  <c r="AQ230" i="9" s="1"/>
  <c r="AP231" i="9"/>
  <c r="AQ231" i="9" s="1"/>
  <c r="AP42" i="9"/>
  <c r="AQ42" i="9" s="1"/>
  <c r="AP43" i="9"/>
  <c r="AQ43" i="9" s="1"/>
  <c r="AP44" i="9"/>
  <c r="AQ44" i="9" s="1"/>
  <c r="AP45" i="9"/>
  <c r="AQ45" i="9" s="1"/>
  <c r="AP46" i="9"/>
  <c r="AQ46" i="9" s="1"/>
  <c r="AP232" i="9"/>
  <c r="AQ232" i="9" s="1"/>
  <c r="AP233" i="9"/>
  <c r="AQ233" i="9" s="1"/>
  <c r="AP234" i="9"/>
  <c r="AQ234" i="9" s="1"/>
  <c r="AP235" i="9"/>
  <c r="AQ235" i="9" s="1"/>
  <c r="AP47" i="9"/>
  <c r="AQ47" i="9" s="1"/>
  <c r="AP48" i="9"/>
  <c r="AQ48" i="9" s="1"/>
  <c r="AP49" i="9"/>
  <c r="AQ49" i="9" s="1"/>
  <c r="AP50" i="9"/>
  <c r="AQ50" i="9" s="1"/>
  <c r="AP51" i="9"/>
  <c r="AQ51" i="9" s="1"/>
  <c r="AP52" i="9"/>
  <c r="AQ52" i="9" s="1"/>
  <c r="AP53" i="9"/>
  <c r="AQ53" i="9" s="1"/>
  <c r="AP54" i="9"/>
  <c r="AQ54" i="9" s="1"/>
  <c r="AP55" i="9"/>
  <c r="AQ55" i="9" s="1"/>
  <c r="AP236" i="9"/>
  <c r="AQ236" i="9" s="1"/>
  <c r="AP237" i="9"/>
  <c r="AQ237" i="9" s="1"/>
  <c r="AP238" i="9"/>
  <c r="AQ238" i="9" s="1"/>
  <c r="AP239" i="9"/>
  <c r="AQ239" i="9" s="1"/>
  <c r="AP240" i="9"/>
  <c r="AQ240" i="9" s="1"/>
  <c r="AP241" i="9"/>
  <c r="AQ241" i="9" s="1"/>
  <c r="E6" i="9"/>
  <c r="AP6" i="9" s="1"/>
  <c r="AQ6" i="9" s="1"/>
  <c r="AP7" i="9"/>
  <c r="AQ7" i="9" s="1"/>
  <c r="AP8" i="9"/>
  <c r="AQ8" i="9" s="1"/>
  <c r="AP9" i="9"/>
  <c r="AQ9" i="9" s="1"/>
  <c r="AP10" i="9"/>
  <c r="AQ10" i="9" s="1"/>
  <c r="AP56" i="9"/>
  <c r="AQ56" i="9" s="1"/>
  <c r="AP57" i="9"/>
  <c r="AQ57" i="9" s="1"/>
  <c r="AP58" i="9"/>
  <c r="AQ58" i="9" s="1"/>
  <c r="AP59" i="9"/>
  <c r="AQ59" i="9" s="1"/>
  <c r="AP60" i="9"/>
  <c r="AQ60" i="9" s="1"/>
  <c r="AP61" i="9"/>
  <c r="AQ61" i="9" s="1"/>
  <c r="AP242" i="9"/>
  <c r="AQ242" i="9" s="1"/>
  <c r="AP243" i="9"/>
  <c r="AQ243" i="9" s="1"/>
  <c r="AP244" i="9"/>
  <c r="AQ244" i="9" s="1"/>
  <c r="AP245" i="9"/>
  <c r="AQ245" i="9" s="1"/>
  <c r="AP246" i="9"/>
  <c r="AQ246" i="9" s="1"/>
  <c r="AP174" i="9"/>
  <c r="AQ174" i="9" s="1"/>
  <c r="AP247" i="9"/>
  <c r="AQ247" i="9" s="1"/>
  <c r="AP248" i="9"/>
  <c r="AQ248" i="9" s="1"/>
  <c r="AP249" i="9"/>
  <c r="AQ249" i="9" s="1"/>
  <c r="AP250" i="9"/>
  <c r="AQ250" i="9" s="1"/>
  <c r="AP251" i="9"/>
  <c r="AQ251" i="9" s="1"/>
  <c r="AP252" i="9"/>
  <c r="AQ252" i="9" s="1"/>
  <c r="AP11" i="9"/>
  <c r="AQ11" i="9" s="1"/>
  <c r="AP12" i="9"/>
  <c r="AQ12" i="9" s="1"/>
  <c r="AP13" i="9"/>
  <c r="AQ13" i="9" s="1"/>
  <c r="AP14" i="9"/>
  <c r="AQ14" i="9" s="1"/>
  <c r="AP15" i="9"/>
  <c r="AQ15" i="9" s="1"/>
  <c r="AP16" i="9"/>
  <c r="AQ16" i="9" s="1"/>
  <c r="AP17" i="9"/>
  <c r="AQ17" i="9" s="1"/>
  <c r="AP18" i="9"/>
  <c r="AQ18" i="9" s="1"/>
  <c r="AP19" i="9"/>
  <c r="AQ19" i="9" s="1"/>
  <c r="AP20" i="9"/>
  <c r="AQ20" i="9" s="1"/>
  <c r="AP21" i="9"/>
  <c r="AQ21" i="9" s="1"/>
  <c r="AP62" i="9"/>
  <c r="AQ62" i="9" s="1"/>
  <c r="AP63" i="9"/>
  <c r="AQ63" i="9" s="1"/>
  <c r="AP64" i="9"/>
  <c r="AQ64" i="9" s="1"/>
  <c r="AP65" i="9"/>
  <c r="AQ65" i="9" s="1"/>
  <c r="AP66" i="9"/>
  <c r="AQ66" i="9" s="1"/>
  <c r="AP253" i="9"/>
  <c r="AQ253" i="9" s="1"/>
  <c r="AP254" i="9"/>
  <c r="AQ254" i="9" s="1"/>
  <c r="AP255" i="9"/>
  <c r="AQ255" i="9" s="1"/>
  <c r="AP256" i="9"/>
  <c r="AQ256" i="9" s="1"/>
  <c r="AP257" i="9"/>
  <c r="AQ257" i="9" s="1"/>
  <c r="AP258" i="9"/>
  <c r="AQ258" i="9" s="1"/>
  <c r="AP259" i="9"/>
  <c r="AQ259" i="9" s="1"/>
  <c r="AP260" i="9"/>
  <c r="AQ260" i="9" s="1"/>
  <c r="AP261" i="9"/>
  <c r="AQ261" i="9" s="1"/>
  <c r="AP262" i="9"/>
  <c r="AQ262" i="9" s="1"/>
  <c r="AP263" i="9"/>
  <c r="AQ263" i="9" s="1"/>
  <c r="AP67" i="9"/>
  <c r="AQ67" i="9" s="1"/>
  <c r="AP68" i="9"/>
  <c r="AQ68" i="9" s="1"/>
  <c r="AP69" i="9"/>
  <c r="AQ69" i="9" s="1"/>
  <c r="AP70" i="9"/>
  <c r="AQ70" i="9" s="1"/>
  <c r="AP71" i="9"/>
  <c r="AQ71" i="9" s="1"/>
  <c r="AP72" i="9"/>
  <c r="AQ72" i="9" s="1"/>
  <c r="AP73" i="9"/>
  <c r="AQ73" i="9" s="1"/>
  <c r="AP74" i="9"/>
  <c r="AQ74" i="9" s="1"/>
  <c r="AP175" i="9"/>
  <c r="AQ175" i="9" s="1"/>
  <c r="AP75" i="9"/>
  <c r="AQ75" i="9" s="1"/>
  <c r="AP76" i="9"/>
  <c r="AQ76" i="9" s="1"/>
  <c r="AP77" i="9"/>
  <c r="AQ77" i="9" s="1"/>
  <c r="AP78" i="9"/>
  <c r="AQ78" i="9" s="1"/>
  <c r="AP79" i="9"/>
  <c r="AQ79" i="9" s="1"/>
  <c r="AP80" i="9"/>
  <c r="AQ80" i="9" s="1"/>
  <c r="AP81" i="9"/>
  <c r="AQ81" i="9" s="1"/>
  <c r="AP82" i="9"/>
  <c r="AQ82" i="9" s="1"/>
  <c r="AP264" i="9"/>
  <c r="AQ264" i="9" s="1"/>
  <c r="AP265" i="9"/>
  <c r="AQ265" i="9" s="1"/>
  <c r="AP266" i="9"/>
  <c r="AQ266" i="9" s="1"/>
  <c r="AP83" i="9"/>
  <c r="AQ83" i="9" s="1"/>
  <c r="AP84" i="9"/>
  <c r="AQ84" i="9" s="1"/>
  <c r="AP85" i="9"/>
  <c r="AQ85" i="9" s="1"/>
  <c r="AP86" i="9"/>
  <c r="AQ86" i="9" s="1"/>
  <c r="AP87" i="9"/>
  <c r="AQ87" i="9" s="1"/>
  <c r="AP88" i="9"/>
  <c r="AQ88" i="9" s="1"/>
  <c r="AP89" i="9"/>
  <c r="AQ89" i="9" s="1"/>
  <c r="AP267" i="9"/>
  <c r="AQ267" i="9" s="1"/>
  <c r="AP268" i="9"/>
  <c r="AQ268" i="9" s="1"/>
  <c r="AP269" i="9"/>
  <c r="AQ269" i="9" s="1"/>
  <c r="AP270" i="9"/>
  <c r="AQ270" i="9" s="1"/>
  <c r="AP271" i="9"/>
  <c r="AQ271" i="9" s="1"/>
  <c r="AP272" i="9"/>
  <c r="AQ272" i="9" s="1"/>
  <c r="AP273" i="9"/>
  <c r="AQ273" i="9" s="1"/>
  <c r="AP274" i="9"/>
  <c r="AQ274" i="9" s="1"/>
  <c r="AP90" i="9"/>
  <c r="AQ90" i="9" s="1"/>
  <c r="AP275" i="9"/>
  <c r="AQ275" i="9" s="1"/>
  <c r="AP276" i="9"/>
  <c r="AQ276" i="9" s="1"/>
  <c r="AP277" i="9"/>
  <c r="AQ277" i="9" s="1"/>
  <c r="AP91" i="9"/>
  <c r="AQ91" i="9" s="1"/>
  <c r="AP92" i="9"/>
  <c r="AQ92" i="9" s="1"/>
  <c r="AP278" i="9"/>
  <c r="AQ278" i="9" s="1"/>
  <c r="AP279" i="9"/>
  <c r="AQ279" i="9" s="1"/>
  <c r="AP280" i="9"/>
  <c r="AQ280" i="9" s="1"/>
  <c r="AP93" i="9"/>
  <c r="AQ93" i="9" s="1"/>
  <c r="AP94" i="9"/>
  <c r="AQ94" i="9" s="1"/>
  <c r="AP95" i="9"/>
  <c r="AQ95" i="9" s="1"/>
  <c r="AP96" i="9"/>
  <c r="AQ96" i="9" s="1"/>
  <c r="AP97" i="9"/>
  <c r="AQ97" i="9" s="1"/>
  <c r="AP98" i="9"/>
  <c r="AQ98" i="9" s="1"/>
  <c r="AP99" i="9"/>
  <c r="AQ99" i="9" s="1"/>
  <c r="AP206" i="9"/>
  <c r="AQ206" i="9" s="1"/>
  <c r="N83" i="9"/>
  <c r="N227" i="9"/>
  <c r="N230" i="9"/>
  <c r="N222" i="9"/>
  <c r="N48" i="9"/>
  <c r="N210" i="9"/>
  <c r="N93" i="9"/>
  <c r="N78" i="9"/>
  <c r="N66" i="9"/>
  <c r="N249" i="9"/>
  <c r="N245" i="9"/>
  <c r="N256" i="9"/>
  <c r="Q80" i="9"/>
  <c r="Q83" i="9"/>
  <c r="Q68" i="9"/>
  <c r="Q98" i="9"/>
  <c r="Q276" i="9"/>
  <c r="Q79" i="9"/>
  <c r="Q78" i="9"/>
  <c r="Q71" i="9"/>
  <c r="Q67" i="9"/>
  <c r="Q256" i="9"/>
  <c r="Q252" i="9"/>
  <c r="Q57" i="9"/>
  <c r="Q253" i="9"/>
  <c r="Q245" i="9"/>
  <c r="V222" i="9"/>
  <c r="Q94" i="9"/>
  <c r="Q92" i="9"/>
  <c r="Q175" i="9"/>
  <c r="Q260" i="9"/>
  <c r="Q62" i="9"/>
  <c r="Q246" i="9"/>
  <c r="Q226" i="9"/>
  <c r="V272" i="9"/>
  <c r="Q271" i="9"/>
  <c r="Q81" i="9"/>
  <c r="T81" i="9"/>
  <c r="Q65" i="9"/>
  <c r="Q213" i="9"/>
  <c r="V213" i="9"/>
  <c r="Q209" i="9"/>
  <c r="Q274" i="9"/>
  <c r="Q85" i="9"/>
  <c r="Q76" i="9"/>
  <c r="Q73" i="9"/>
  <c r="Q262" i="9"/>
  <c r="Q174" i="9"/>
  <c r="V243" i="9"/>
  <c r="Q243" i="9"/>
  <c r="Q59" i="9"/>
  <c r="Q10" i="9"/>
  <c r="Q50" i="9"/>
  <c r="Q46" i="9"/>
  <c r="Q228" i="9"/>
  <c r="Q208" i="9"/>
  <c r="Q280" i="9"/>
  <c r="Q89" i="9"/>
  <c r="Q77" i="9"/>
  <c r="Q74" i="9"/>
  <c r="Q12" i="9"/>
  <c r="Q54" i="9"/>
  <c r="Q88" i="9"/>
  <c r="V88" i="9"/>
  <c r="Q264" i="9"/>
  <c r="Q75" i="9"/>
  <c r="V72" i="9"/>
  <c r="Q72" i="9"/>
  <c r="Q261" i="9"/>
  <c r="Q63" i="9"/>
  <c r="Q19" i="9"/>
  <c r="V15" i="9"/>
  <c r="Q15" i="9"/>
  <c r="T242" i="9"/>
  <c r="Q242" i="9"/>
  <c r="T9" i="9"/>
  <c r="Q9" i="9"/>
  <c r="T241" i="9"/>
  <c r="Q241" i="9"/>
  <c r="Q49" i="9"/>
  <c r="V49" i="9"/>
  <c r="Q234" i="9"/>
  <c r="Q45" i="9"/>
  <c r="Q227" i="9"/>
  <c r="Q223" i="9"/>
  <c r="Q219" i="9"/>
  <c r="Q207" i="9"/>
  <c r="Q279" i="9"/>
  <c r="Q278" i="9"/>
  <c r="Q273" i="9"/>
  <c r="Q269" i="9"/>
  <c r="Q266" i="9"/>
  <c r="Q69" i="9"/>
  <c r="Q259" i="9"/>
  <c r="Q13" i="9"/>
  <c r="Q249" i="9"/>
  <c r="Q211" i="9"/>
  <c r="U211" i="9" s="1"/>
  <c r="T232" i="9"/>
  <c r="T231" i="9"/>
  <c r="T90" i="9"/>
  <c r="Q90" i="9"/>
  <c r="Q86" i="9"/>
  <c r="Q70" i="9"/>
  <c r="Q263" i="9"/>
  <c r="Q255" i="9"/>
  <c r="Q17" i="9"/>
  <c r="Q251" i="9"/>
  <c r="Q247" i="9"/>
  <c r="Q244" i="9"/>
  <c r="T60" i="9"/>
  <c r="Q60" i="9"/>
  <c r="Q7" i="9"/>
  <c r="T239" i="9"/>
  <c r="Q239" i="9"/>
  <c r="Q55" i="9"/>
  <c r="T51" i="9"/>
  <c r="Q51" i="9"/>
  <c r="Q47" i="9"/>
  <c r="Q229" i="9"/>
  <c r="Q225" i="9"/>
  <c r="Q217" i="9"/>
  <c r="Q267" i="9"/>
  <c r="Q64" i="9"/>
  <c r="T20" i="9"/>
  <c r="Q20" i="9"/>
  <c r="Q16" i="9"/>
  <c r="Q250" i="9"/>
  <c r="Q238" i="9"/>
  <c r="Q235" i="9"/>
  <c r="V235" i="9"/>
  <c r="Q42" i="9"/>
  <c r="Q224" i="9"/>
  <c r="T224" i="9"/>
  <c r="T220" i="9"/>
  <c r="Q220" i="9"/>
  <c r="Q212" i="9"/>
  <c r="V212" i="9"/>
  <c r="V95" i="9"/>
  <c r="Q99" i="9"/>
  <c r="Q91" i="9"/>
  <c r="Q84" i="9"/>
  <c r="Q265" i="9"/>
  <c r="Q258" i="9"/>
  <c r="U258" i="9" s="1"/>
  <c r="Q21" i="9"/>
  <c r="Q237" i="9"/>
  <c r="Q216" i="9"/>
  <c r="T53" i="9"/>
  <c r="Q230" i="9"/>
  <c r="Q218" i="9"/>
  <c r="V214" i="9"/>
  <c r="Q214" i="9"/>
  <c r="Q93" i="9"/>
  <c r="Q268" i="9"/>
  <c r="Q66" i="9"/>
  <c r="Q248" i="9"/>
  <c r="Q61" i="9"/>
  <c r="Q236" i="9"/>
  <c r="Q44" i="9"/>
  <c r="Q18" i="9"/>
  <c r="Q14" i="9"/>
  <c r="Q240" i="9"/>
  <c r="T77" i="9"/>
  <c r="V232" i="9"/>
  <c r="T249" i="9"/>
  <c r="U249" i="9" s="1"/>
  <c r="M74" i="9"/>
  <c r="V211" i="9"/>
  <c r="N94" i="9"/>
  <c r="M262" i="9"/>
  <c r="M65" i="9"/>
  <c r="M235" i="9"/>
  <c r="N235" i="9"/>
  <c r="M208" i="9"/>
  <c r="N208" i="9"/>
  <c r="M220" i="9"/>
  <c r="V252" i="9"/>
  <c r="N270" i="9"/>
  <c r="N80" i="9"/>
  <c r="M263" i="9"/>
  <c r="M21" i="9"/>
  <c r="M228" i="9"/>
  <c r="N228" i="9"/>
  <c r="V258" i="9"/>
  <c r="M279" i="9"/>
  <c r="M274" i="9"/>
  <c r="M265" i="9"/>
  <c r="M73" i="9"/>
  <c r="M259" i="9"/>
  <c r="M250" i="9"/>
  <c r="M243" i="9"/>
  <c r="M10" i="9"/>
  <c r="N10" i="9"/>
  <c r="M6" i="9"/>
  <c r="M54" i="9"/>
  <c r="N54" i="9"/>
  <c r="M216" i="9"/>
  <c r="N247" i="9"/>
  <c r="N213" i="9"/>
  <c r="V98" i="9"/>
  <c r="T278" i="9"/>
  <c r="T276" i="9"/>
  <c r="U276" i="9" s="1"/>
  <c r="W276" i="9" s="1"/>
  <c r="AM276" i="9" s="1"/>
  <c r="V276" i="9"/>
  <c r="T273" i="9"/>
  <c r="V273" i="9"/>
  <c r="V279" i="9"/>
  <c r="V89" i="9"/>
  <c r="T89" i="9"/>
  <c r="T256" i="9"/>
  <c r="V256" i="9"/>
  <c r="T272" i="9"/>
  <c r="T62" i="9"/>
  <c r="U62" i="9" s="1"/>
  <c r="T21" i="9"/>
  <c r="T72" i="9"/>
  <c r="V12" i="9"/>
  <c r="V13" i="9"/>
  <c r="T243" i="9"/>
  <c r="T54" i="9"/>
  <c r="V54" i="9"/>
  <c r="T235" i="9"/>
  <c r="V51" i="9"/>
  <c r="V60" i="9"/>
  <c r="T213" i="9"/>
  <c r="V239" i="9"/>
  <c r="V90" i="9"/>
  <c r="V242" i="9"/>
  <c r="T15" i="9"/>
  <c r="U279" i="9"/>
  <c r="V9" i="9"/>
  <c r="AN276" i="9"/>
  <c r="Q188" i="9"/>
  <c r="Q120" i="9"/>
  <c r="Q121" i="9"/>
  <c r="K179" i="9"/>
  <c r="K100" i="9"/>
  <c r="K101" i="9"/>
  <c r="K104" i="9"/>
  <c r="K108" i="9"/>
  <c r="K109" i="9"/>
  <c r="K23" i="9"/>
  <c r="K24" i="9"/>
  <c r="K148" i="9"/>
  <c r="K149" i="9"/>
  <c r="K155" i="9"/>
  <c r="K156" i="9"/>
  <c r="K159" i="9"/>
  <c r="K160" i="9"/>
  <c r="K27" i="9"/>
  <c r="K28" i="9"/>
  <c r="K112" i="9"/>
  <c r="K180" i="9"/>
  <c r="K176" i="9"/>
  <c r="K183" i="9"/>
  <c r="K113" i="9"/>
  <c r="K116" i="9"/>
  <c r="K117" i="9"/>
  <c r="K184" i="9"/>
  <c r="K187" i="9"/>
  <c r="K188" i="9"/>
  <c r="K120" i="9"/>
  <c r="K123" i="9"/>
  <c r="K124" i="9"/>
  <c r="K127" i="9"/>
  <c r="K131" i="9"/>
  <c r="K132" i="9"/>
  <c r="K30" i="9"/>
  <c r="K31" i="9"/>
  <c r="K32" i="9"/>
  <c r="K134" i="9"/>
  <c r="K192" i="9"/>
  <c r="K193" i="9"/>
  <c r="K162" i="9"/>
  <c r="K135" i="9"/>
  <c r="K137" i="9"/>
  <c r="K138" i="9"/>
  <c r="K142" i="9"/>
  <c r="K143" i="9"/>
  <c r="K197" i="9"/>
  <c r="K144" i="9"/>
  <c r="K145" i="9"/>
  <c r="K201" i="9"/>
  <c r="K163" i="9"/>
  <c r="K164" i="9"/>
  <c r="K204" i="9"/>
  <c r="K146" i="9"/>
  <c r="K147" i="9"/>
  <c r="K38" i="9"/>
  <c r="K39" i="9"/>
  <c r="K152" i="9"/>
  <c r="K166" i="9"/>
  <c r="K168" i="9"/>
  <c r="K169" i="9"/>
  <c r="K170" i="9"/>
  <c r="K172" i="9"/>
  <c r="K173" i="9"/>
  <c r="K205" i="9"/>
  <c r="K178" i="9"/>
  <c r="V145" i="9"/>
  <c r="T141" i="9"/>
  <c r="T162" i="9"/>
  <c r="V127" i="9"/>
  <c r="V176" i="9"/>
  <c r="T111" i="9"/>
  <c r="V181" i="9"/>
  <c r="T33" i="9"/>
  <c r="V41" i="9"/>
  <c r="T205" i="9"/>
  <c r="V166" i="9"/>
  <c r="V38" i="9"/>
  <c r="V135" i="9"/>
  <c r="T193" i="9"/>
  <c r="V189" i="9"/>
  <c r="V132" i="9"/>
  <c r="T123" i="9"/>
  <c r="V185" i="9"/>
  <c r="V159" i="9"/>
  <c r="T156" i="9"/>
  <c r="V102" i="9"/>
  <c r="V25" i="9"/>
  <c r="V157" i="9"/>
  <c r="V118" i="9"/>
  <c r="T186" i="9"/>
  <c r="T197" i="9"/>
  <c r="V164" i="9"/>
  <c r="V100" i="9"/>
  <c r="V108" i="9"/>
  <c r="V113" i="9"/>
  <c r="T198" i="9"/>
  <c r="V40" i="9"/>
  <c r="T169" i="9"/>
  <c r="V112" i="9"/>
  <c r="V168" i="9"/>
  <c r="V122" i="9"/>
  <c r="V172" i="9"/>
  <c r="V141" i="9"/>
  <c r="V199" i="9"/>
  <c r="L141" i="9"/>
  <c r="M141" i="9" s="1"/>
  <c r="L142" i="9"/>
  <c r="M142" i="9" s="1"/>
  <c r="L143" i="9"/>
  <c r="M143" i="9" s="1"/>
  <c r="L195" i="9"/>
  <c r="M195" i="9" s="1"/>
  <c r="L196" i="9"/>
  <c r="M196" i="9" s="1"/>
  <c r="L197" i="9"/>
  <c r="M197" i="9" s="1"/>
  <c r="L198" i="9"/>
  <c r="M198" i="9" s="1"/>
  <c r="L199" i="9"/>
  <c r="M199" i="9" s="1"/>
  <c r="L200" i="9"/>
  <c r="M200" i="9" s="1"/>
  <c r="L144" i="9"/>
  <c r="L145" i="9"/>
  <c r="M145" i="9" s="1"/>
  <c r="L34" i="9"/>
  <c r="M34" i="9" s="1"/>
  <c r="L201" i="9"/>
  <c r="M201" i="9" s="1"/>
  <c r="L163" i="9"/>
  <c r="M163" i="9" s="1"/>
  <c r="L164" i="9"/>
  <c r="M164" i="9" s="1"/>
  <c r="L202" i="9"/>
  <c r="L203" i="9"/>
  <c r="M203" i="9" s="1"/>
  <c r="L204" i="9"/>
  <c r="M204" i="9" s="1"/>
  <c r="L177" i="9"/>
  <c r="M177" i="9" s="1"/>
  <c r="L35" i="9"/>
  <c r="M35" i="9" s="1"/>
  <c r="L36" i="9"/>
  <c r="L146" i="9"/>
  <c r="M146" i="9" s="1"/>
  <c r="L147" i="9"/>
  <c r="L37" i="9"/>
  <c r="M37" i="9" s="1"/>
  <c r="L38" i="9"/>
  <c r="L39" i="9"/>
  <c r="M39" i="9" s="1"/>
  <c r="L40" i="9"/>
  <c r="M40" i="9" s="1"/>
  <c r="L41" i="9"/>
  <c r="M41" i="9" s="1"/>
  <c r="L152" i="9"/>
  <c r="M152" i="9" s="1"/>
  <c r="L165" i="9"/>
  <c r="M165" i="9" s="1"/>
  <c r="L166" i="9"/>
  <c r="M166" i="9" s="1"/>
  <c r="L167" i="9"/>
  <c r="M167" i="9" s="1"/>
  <c r="L168" i="9"/>
  <c r="L169" i="9"/>
  <c r="M169" i="9" s="1"/>
  <c r="L170" i="9"/>
  <c r="M170" i="9" s="1"/>
  <c r="L171" i="9"/>
  <c r="M171" i="9" s="1"/>
  <c r="L172" i="9"/>
  <c r="L173" i="9"/>
  <c r="M173" i="9" s="1"/>
  <c r="L205" i="9"/>
  <c r="M205" i="9" s="1"/>
  <c r="AK170" i="9"/>
  <c r="AP170" i="9"/>
  <c r="AQ170" i="9" s="1"/>
  <c r="AK171" i="9"/>
  <c r="AP171" i="9"/>
  <c r="AQ171" i="9" s="1"/>
  <c r="AK172" i="9"/>
  <c r="AP172" i="9"/>
  <c r="AQ172" i="9" s="1"/>
  <c r="AK173" i="9"/>
  <c r="AP173" i="9"/>
  <c r="AQ173" i="9" s="1"/>
  <c r="AK205" i="9"/>
  <c r="AP205" i="9"/>
  <c r="AQ205" i="9" s="1"/>
  <c r="AK141" i="9"/>
  <c r="AP141" i="9"/>
  <c r="AQ141" i="9" s="1"/>
  <c r="AK142" i="9"/>
  <c r="AP142" i="9"/>
  <c r="AQ142" i="9" s="1"/>
  <c r="AK143" i="9"/>
  <c r="AP143" i="9"/>
  <c r="AQ143" i="9" s="1"/>
  <c r="AK195" i="9"/>
  <c r="AP195" i="9"/>
  <c r="AQ195" i="9" s="1"/>
  <c r="AK196" i="9"/>
  <c r="AP196" i="9"/>
  <c r="AQ196" i="9" s="1"/>
  <c r="AK197" i="9"/>
  <c r="AP197" i="9"/>
  <c r="AQ197" i="9" s="1"/>
  <c r="AK198" i="9"/>
  <c r="AP198" i="9"/>
  <c r="AQ198" i="9" s="1"/>
  <c r="AK199" i="9"/>
  <c r="AP199" i="9"/>
  <c r="AQ199" i="9" s="1"/>
  <c r="AK200" i="9"/>
  <c r="AP200" i="9"/>
  <c r="AQ200" i="9" s="1"/>
  <c r="AK144" i="9"/>
  <c r="AP144" i="9"/>
  <c r="AQ144" i="9" s="1"/>
  <c r="AK145" i="9"/>
  <c r="AP145" i="9"/>
  <c r="AQ145" i="9" s="1"/>
  <c r="AK34" i="9"/>
  <c r="AP34" i="9"/>
  <c r="AQ34" i="9" s="1"/>
  <c r="AK201" i="9"/>
  <c r="AP201" i="9"/>
  <c r="AQ201" i="9" s="1"/>
  <c r="AK163" i="9"/>
  <c r="AP163" i="9"/>
  <c r="AQ163" i="9" s="1"/>
  <c r="AK164" i="9"/>
  <c r="AP164" i="9"/>
  <c r="AQ164" i="9" s="1"/>
  <c r="AK202" i="9"/>
  <c r="AP202" i="9"/>
  <c r="AQ202" i="9" s="1"/>
  <c r="AK203" i="9"/>
  <c r="AP203" i="9"/>
  <c r="AQ203" i="9" s="1"/>
  <c r="AK204" i="9"/>
  <c r="AP204" i="9"/>
  <c r="AQ204" i="9" s="1"/>
  <c r="AK177" i="9"/>
  <c r="AP177" i="9"/>
  <c r="AQ177" i="9" s="1"/>
  <c r="AK35" i="9"/>
  <c r="AP35" i="9"/>
  <c r="AQ35" i="9" s="1"/>
  <c r="AK36" i="9"/>
  <c r="AP36" i="9"/>
  <c r="AQ36" i="9" s="1"/>
  <c r="AK146" i="9"/>
  <c r="AP146" i="9"/>
  <c r="AQ146" i="9" s="1"/>
  <c r="AK147" i="9"/>
  <c r="AP147" i="9"/>
  <c r="AQ147" i="9" s="1"/>
  <c r="AK37" i="9"/>
  <c r="AP37" i="9"/>
  <c r="AQ37" i="9" s="1"/>
  <c r="AK38" i="9"/>
  <c r="AP38" i="9"/>
  <c r="AQ38" i="9" s="1"/>
  <c r="AK39" i="9"/>
  <c r="AP39" i="9"/>
  <c r="AQ39" i="9" s="1"/>
  <c r="AK40" i="9"/>
  <c r="AP40" i="9"/>
  <c r="AQ40" i="9" s="1"/>
  <c r="AK41" i="9"/>
  <c r="AP41" i="9"/>
  <c r="AQ41" i="9" s="1"/>
  <c r="AK152" i="9"/>
  <c r="AP152" i="9"/>
  <c r="AQ152" i="9" s="1"/>
  <c r="AK165" i="9"/>
  <c r="AP165" i="9"/>
  <c r="AQ165" i="9" s="1"/>
  <c r="AK166" i="9"/>
  <c r="AP166" i="9"/>
  <c r="AQ166" i="9" s="1"/>
  <c r="AK167" i="9"/>
  <c r="AP167" i="9"/>
  <c r="AQ167" i="9" s="1"/>
  <c r="AK168" i="9"/>
  <c r="AP168" i="9"/>
  <c r="AQ168" i="9" s="1"/>
  <c r="AK169" i="9"/>
  <c r="AP169" i="9"/>
  <c r="AQ169" i="9" s="1"/>
  <c r="M147" i="9"/>
  <c r="M202" i="9"/>
  <c r="M144" i="9"/>
  <c r="T118" i="9"/>
  <c r="T199" i="9"/>
  <c r="T104" i="9"/>
  <c r="T108" i="9"/>
  <c r="T113" i="9"/>
  <c r="T185" i="9"/>
  <c r="T122" i="9"/>
  <c r="T203" i="9"/>
  <c r="T38" i="9"/>
  <c r="T168" i="9"/>
  <c r="Q179" i="9"/>
  <c r="Q100" i="9"/>
  <c r="Q101" i="9"/>
  <c r="Q102" i="9"/>
  <c r="Q103" i="9"/>
  <c r="Q104" i="9"/>
  <c r="Q105" i="9"/>
  <c r="Q106" i="9"/>
  <c r="Q107" i="9"/>
  <c r="Q108" i="9"/>
  <c r="Q109" i="9"/>
  <c r="Q22" i="9"/>
  <c r="Q110" i="9"/>
  <c r="Q23" i="9"/>
  <c r="Q24" i="9"/>
  <c r="Q25" i="9"/>
  <c r="Q148" i="9"/>
  <c r="Q149" i="9"/>
  <c r="Q150" i="9"/>
  <c r="Q153" i="9"/>
  <c r="Q154" i="9"/>
  <c r="Q155" i="9"/>
  <c r="Q156" i="9"/>
  <c r="Q157" i="9"/>
  <c r="Q158" i="9"/>
  <c r="Q159" i="9"/>
  <c r="Q160" i="9"/>
  <c r="Q151" i="9"/>
  <c r="Q26" i="9"/>
  <c r="Q27" i="9"/>
  <c r="Q28" i="9"/>
  <c r="Q111" i="9"/>
  <c r="Q112" i="9"/>
  <c r="Q180" i="9"/>
  <c r="Q176" i="9"/>
  <c r="Q181" i="9"/>
  <c r="Q182" i="9"/>
  <c r="Q183" i="9"/>
  <c r="Q113" i="9"/>
  <c r="Q114" i="9"/>
  <c r="Q115" i="9"/>
  <c r="Q116" i="9"/>
  <c r="Q117" i="9"/>
  <c r="Q118" i="9"/>
  <c r="Q119" i="9"/>
  <c r="Q184" i="9"/>
  <c r="Q185" i="9"/>
  <c r="Q186" i="9"/>
  <c r="Q187" i="9"/>
  <c r="Q122" i="9"/>
  <c r="Q123" i="9"/>
  <c r="U123" i="9" s="1"/>
  <c r="Q124" i="9"/>
  <c r="Q125" i="9"/>
  <c r="Q126" i="9"/>
  <c r="Q127" i="9"/>
  <c r="Q128" i="9"/>
  <c r="Q129" i="9"/>
  <c r="Q130" i="9"/>
  <c r="Q131" i="9"/>
  <c r="Q132" i="9"/>
  <c r="Q29" i="9"/>
  <c r="Q30" i="9"/>
  <c r="Q31" i="9"/>
  <c r="Q32" i="9"/>
  <c r="Q33" i="9"/>
  <c r="Q133" i="9"/>
  <c r="Q134" i="9"/>
  <c r="Q189" i="9"/>
  <c r="Q190" i="9"/>
  <c r="Q191" i="9"/>
  <c r="Q193" i="9"/>
  <c r="Q194" i="9"/>
  <c r="Q161" i="9"/>
  <c r="Q162" i="9"/>
  <c r="Q135" i="9"/>
  <c r="Q136" i="9"/>
  <c r="Q137" i="9"/>
  <c r="Q138" i="9"/>
  <c r="Q139" i="9"/>
  <c r="Q140" i="9"/>
  <c r="Q141" i="9"/>
  <c r="Q142" i="9"/>
  <c r="Q143" i="9"/>
  <c r="Q195" i="9"/>
  <c r="Q196" i="9"/>
  <c r="Q198" i="9"/>
  <c r="Q199" i="9"/>
  <c r="Q200" i="9"/>
  <c r="Q144" i="9"/>
  <c r="Q145" i="9"/>
  <c r="Q34" i="9"/>
  <c r="Q201" i="9"/>
  <c r="Q163" i="9"/>
  <c r="Q164" i="9"/>
  <c r="Q202" i="9"/>
  <c r="Q203" i="9"/>
  <c r="Q204" i="9"/>
  <c r="Q177" i="9"/>
  <c r="Q35" i="9"/>
  <c r="Q36" i="9"/>
  <c r="Q146" i="9"/>
  <c r="Q147" i="9"/>
  <c r="Q37" i="9"/>
  <c r="Q38" i="9"/>
  <c r="Q39" i="9"/>
  <c r="Q40" i="9"/>
  <c r="Q41" i="9"/>
  <c r="Q152" i="9"/>
  <c r="Q165" i="9"/>
  <c r="Q166" i="9"/>
  <c r="Q167" i="9"/>
  <c r="Q168" i="9"/>
  <c r="Q169" i="9"/>
  <c r="Q170" i="9"/>
  <c r="Q171" i="9"/>
  <c r="Q172" i="9"/>
  <c r="Q173" i="9"/>
  <c r="Q205" i="9"/>
  <c r="Q178" i="9"/>
  <c r="K141" i="9"/>
  <c r="N141" i="9" s="1"/>
  <c r="K195" i="9"/>
  <c r="K196" i="9"/>
  <c r="N196" i="9" s="1"/>
  <c r="K198" i="9"/>
  <c r="N198" i="9" s="1"/>
  <c r="K199" i="9"/>
  <c r="K200" i="9"/>
  <c r="N200" i="9" s="1"/>
  <c r="K34" i="9"/>
  <c r="K202" i="9"/>
  <c r="N202" i="9" s="1"/>
  <c r="K203" i="9"/>
  <c r="K177" i="9"/>
  <c r="N177" i="9" s="1"/>
  <c r="K35" i="9"/>
  <c r="N35" i="9" s="1"/>
  <c r="K36" i="9"/>
  <c r="K37" i="9"/>
  <c r="N37" i="9" s="1"/>
  <c r="K40" i="9"/>
  <c r="N40" i="9" s="1"/>
  <c r="K41" i="9"/>
  <c r="K165" i="9"/>
  <c r="K167" i="9"/>
  <c r="K171" i="9"/>
  <c r="N171" i="9" s="1"/>
  <c r="AP178" i="9"/>
  <c r="AQ178" i="9" s="1"/>
  <c r="AP179" i="9"/>
  <c r="AQ179" i="9" s="1"/>
  <c r="AP100" i="9"/>
  <c r="AQ100" i="9" s="1"/>
  <c r="AP101" i="9"/>
  <c r="AQ101" i="9" s="1"/>
  <c r="AP102" i="9"/>
  <c r="AQ102" i="9" s="1"/>
  <c r="AP103" i="9"/>
  <c r="AQ103" i="9" s="1"/>
  <c r="AP104" i="9"/>
  <c r="AQ104" i="9" s="1"/>
  <c r="AP105" i="9"/>
  <c r="AQ105" i="9" s="1"/>
  <c r="AP106" i="9"/>
  <c r="AQ106" i="9" s="1"/>
  <c r="AP107" i="9"/>
  <c r="AQ107" i="9" s="1"/>
  <c r="AP108" i="9"/>
  <c r="AQ108" i="9" s="1"/>
  <c r="AP109" i="9"/>
  <c r="AQ109" i="9" s="1"/>
  <c r="AP22" i="9"/>
  <c r="AQ22" i="9" s="1"/>
  <c r="AP110" i="9"/>
  <c r="AQ110" i="9" s="1"/>
  <c r="AP23" i="9"/>
  <c r="AQ23" i="9" s="1"/>
  <c r="AP24" i="9"/>
  <c r="AQ24" i="9" s="1"/>
  <c r="AP25" i="9"/>
  <c r="AQ25" i="9" s="1"/>
  <c r="AP148" i="9"/>
  <c r="AQ148" i="9" s="1"/>
  <c r="AP149" i="9"/>
  <c r="AQ149" i="9" s="1"/>
  <c r="AP150" i="9"/>
  <c r="AQ150" i="9" s="1"/>
  <c r="AP153" i="9"/>
  <c r="AQ153" i="9" s="1"/>
  <c r="AP154" i="9"/>
  <c r="AQ154" i="9" s="1"/>
  <c r="AP155" i="9"/>
  <c r="AQ155" i="9" s="1"/>
  <c r="AP156" i="9"/>
  <c r="AQ156" i="9" s="1"/>
  <c r="AP157" i="9"/>
  <c r="AQ157" i="9" s="1"/>
  <c r="AP158" i="9"/>
  <c r="AQ158" i="9" s="1"/>
  <c r="AP159" i="9"/>
  <c r="AQ159" i="9" s="1"/>
  <c r="AP160" i="9"/>
  <c r="AQ160" i="9" s="1"/>
  <c r="AP151" i="9"/>
  <c r="AQ151" i="9" s="1"/>
  <c r="AP26" i="9"/>
  <c r="AQ26" i="9" s="1"/>
  <c r="AP27" i="9"/>
  <c r="AQ27" i="9" s="1"/>
  <c r="AP28" i="9"/>
  <c r="AQ28" i="9" s="1"/>
  <c r="AP111" i="9"/>
  <c r="AQ111" i="9" s="1"/>
  <c r="AP112" i="9"/>
  <c r="AQ112" i="9" s="1"/>
  <c r="AP180" i="9"/>
  <c r="AQ180" i="9" s="1"/>
  <c r="AP176" i="9"/>
  <c r="AQ176" i="9" s="1"/>
  <c r="AP181" i="9"/>
  <c r="AQ181" i="9" s="1"/>
  <c r="AP182" i="9"/>
  <c r="AQ182" i="9" s="1"/>
  <c r="AP183" i="9"/>
  <c r="AQ183" i="9" s="1"/>
  <c r="AP113" i="9"/>
  <c r="AQ113" i="9" s="1"/>
  <c r="AP114" i="9"/>
  <c r="AQ114" i="9" s="1"/>
  <c r="AP115" i="9"/>
  <c r="AQ115" i="9" s="1"/>
  <c r="AP116" i="9"/>
  <c r="AQ116" i="9" s="1"/>
  <c r="AP117" i="9"/>
  <c r="AQ117" i="9" s="1"/>
  <c r="AP118" i="9"/>
  <c r="AQ118" i="9" s="1"/>
  <c r="AP119" i="9"/>
  <c r="AQ119" i="9" s="1"/>
  <c r="AP184" i="9"/>
  <c r="AQ184" i="9" s="1"/>
  <c r="AP185" i="9"/>
  <c r="AQ185" i="9" s="1"/>
  <c r="AP186" i="9"/>
  <c r="AQ186" i="9" s="1"/>
  <c r="AP187" i="9"/>
  <c r="AQ187" i="9" s="1"/>
  <c r="AP188" i="9"/>
  <c r="AQ188" i="9" s="1"/>
  <c r="AP120" i="9"/>
  <c r="AQ120" i="9" s="1"/>
  <c r="AP121" i="9"/>
  <c r="AQ121" i="9" s="1"/>
  <c r="AP122" i="9"/>
  <c r="AQ122" i="9" s="1"/>
  <c r="AP123" i="9"/>
  <c r="AQ123" i="9" s="1"/>
  <c r="AP124" i="9"/>
  <c r="AQ124" i="9" s="1"/>
  <c r="AP125" i="9"/>
  <c r="AQ125" i="9" s="1"/>
  <c r="AP126" i="9"/>
  <c r="AQ126" i="9" s="1"/>
  <c r="AP127" i="9"/>
  <c r="AQ127" i="9" s="1"/>
  <c r="AP128" i="9"/>
  <c r="AQ128" i="9" s="1"/>
  <c r="AP129" i="9"/>
  <c r="AQ129" i="9" s="1"/>
  <c r="AP130" i="9"/>
  <c r="AQ130" i="9" s="1"/>
  <c r="AP131" i="9"/>
  <c r="AQ131" i="9" s="1"/>
  <c r="AP132" i="9"/>
  <c r="AQ132" i="9" s="1"/>
  <c r="AP29" i="9"/>
  <c r="AQ29" i="9" s="1"/>
  <c r="AP30" i="9"/>
  <c r="AQ30" i="9" s="1"/>
  <c r="AP31" i="9"/>
  <c r="AQ31" i="9" s="1"/>
  <c r="AP32" i="9"/>
  <c r="AQ32" i="9" s="1"/>
  <c r="AP33" i="9"/>
  <c r="AQ33" i="9" s="1"/>
  <c r="AP133" i="9"/>
  <c r="AQ133" i="9" s="1"/>
  <c r="AP134" i="9"/>
  <c r="AQ134" i="9" s="1"/>
  <c r="AP189" i="9"/>
  <c r="AQ189" i="9" s="1"/>
  <c r="AP190" i="9"/>
  <c r="AQ190" i="9" s="1"/>
  <c r="AP191" i="9"/>
  <c r="AQ191" i="9" s="1"/>
  <c r="AP192" i="9"/>
  <c r="AQ192" i="9" s="1"/>
  <c r="AP193" i="9"/>
  <c r="AQ193" i="9" s="1"/>
  <c r="AP194" i="9"/>
  <c r="AQ194" i="9" s="1"/>
  <c r="AP161" i="9"/>
  <c r="AQ161" i="9" s="1"/>
  <c r="AP162" i="9"/>
  <c r="AQ162" i="9" s="1"/>
  <c r="AP135" i="9"/>
  <c r="AQ135" i="9" s="1"/>
  <c r="AP136" i="9"/>
  <c r="AQ136" i="9" s="1"/>
  <c r="AP137" i="9"/>
  <c r="AQ137" i="9" s="1"/>
  <c r="AP138" i="9"/>
  <c r="AQ138" i="9" s="1"/>
  <c r="AP139" i="9"/>
  <c r="AQ139" i="9" s="1"/>
  <c r="AP140" i="9"/>
  <c r="AQ140" i="9" s="1"/>
  <c r="AK178" i="9"/>
  <c r="AK179" i="9"/>
  <c r="AK100" i="9"/>
  <c r="AK101" i="9"/>
  <c r="AK102" i="9"/>
  <c r="AK103" i="9"/>
  <c r="AK104" i="9"/>
  <c r="AK105" i="9"/>
  <c r="AK106" i="9"/>
  <c r="AK107" i="9"/>
  <c r="AK108" i="9"/>
  <c r="AK109" i="9"/>
  <c r="AK22" i="9"/>
  <c r="AK110" i="9"/>
  <c r="AK23" i="9"/>
  <c r="AK24" i="9"/>
  <c r="AK25" i="9"/>
  <c r="AK148" i="9"/>
  <c r="AK149" i="9"/>
  <c r="AK150" i="9"/>
  <c r="AK153" i="9"/>
  <c r="AK154" i="9"/>
  <c r="AK155" i="9"/>
  <c r="AK156" i="9"/>
  <c r="AK157" i="9"/>
  <c r="AK158" i="9"/>
  <c r="AK159" i="9"/>
  <c r="AK160" i="9"/>
  <c r="AK151" i="9"/>
  <c r="AK26" i="9"/>
  <c r="AK27" i="9"/>
  <c r="AK28" i="9"/>
  <c r="AK111" i="9"/>
  <c r="AK112" i="9"/>
  <c r="AK180" i="9"/>
  <c r="AK176" i="9"/>
  <c r="AK181" i="9"/>
  <c r="AK182" i="9"/>
  <c r="AK183" i="9"/>
  <c r="AK113" i="9"/>
  <c r="AK114" i="9"/>
  <c r="AK115" i="9"/>
  <c r="AK116" i="9"/>
  <c r="AK117" i="9"/>
  <c r="AK118" i="9"/>
  <c r="AK119" i="9"/>
  <c r="AK184" i="9"/>
  <c r="AK185" i="9"/>
  <c r="AK186" i="9"/>
  <c r="AK187" i="9"/>
  <c r="AK188" i="9"/>
  <c r="AK120" i="9"/>
  <c r="AK121" i="9"/>
  <c r="AK122" i="9"/>
  <c r="AK123" i="9"/>
  <c r="AK124" i="9"/>
  <c r="AK125" i="9"/>
  <c r="AK126" i="9"/>
  <c r="AK127" i="9"/>
  <c r="AK128" i="9"/>
  <c r="AK129" i="9"/>
  <c r="AK130" i="9"/>
  <c r="AK131" i="9"/>
  <c r="AK132" i="9"/>
  <c r="AK29" i="9"/>
  <c r="AK30" i="9"/>
  <c r="AK31" i="9"/>
  <c r="AK32" i="9"/>
  <c r="AK33" i="9"/>
  <c r="AK133" i="9"/>
  <c r="AK134" i="9"/>
  <c r="AK189" i="9"/>
  <c r="AK190" i="9"/>
  <c r="AK191" i="9"/>
  <c r="AK192" i="9"/>
  <c r="AK193" i="9"/>
  <c r="AK194" i="9"/>
  <c r="AK161" i="9"/>
  <c r="AK162" i="9"/>
  <c r="AK135" i="9"/>
  <c r="AK136" i="9"/>
  <c r="AK137" i="9"/>
  <c r="AK138" i="9"/>
  <c r="AK139" i="9"/>
  <c r="AK140" i="9"/>
  <c r="L179" i="9"/>
  <c r="L100" i="9"/>
  <c r="M100" i="9" s="1"/>
  <c r="L101" i="9"/>
  <c r="M101" i="9" s="1"/>
  <c r="L102" i="9"/>
  <c r="M102" i="9" s="1"/>
  <c r="L103" i="9"/>
  <c r="M103" i="9" s="1"/>
  <c r="L104" i="9"/>
  <c r="L105" i="9"/>
  <c r="L106" i="9"/>
  <c r="M106" i="9" s="1"/>
  <c r="L107" i="9"/>
  <c r="M107" i="9" s="1"/>
  <c r="L108" i="9"/>
  <c r="L109" i="9"/>
  <c r="M109" i="9" s="1"/>
  <c r="L22" i="9"/>
  <c r="L110" i="9"/>
  <c r="L23" i="9"/>
  <c r="L24" i="9"/>
  <c r="M24" i="9" s="1"/>
  <c r="L25" i="9"/>
  <c r="M25" i="9" s="1"/>
  <c r="L148" i="9"/>
  <c r="L149" i="9"/>
  <c r="L150" i="9"/>
  <c r="M150" i="9" s="1"/>
  <c r="L153" i="9"/>
  <c r="M153" i="9" s="1"/>
  <c r="L154" i="9"/>
  <c r="M154" i="9" s="1"/>
  <c r="L155" i="9"/>
  <c r="M155" i="9" s="1"/>
  <c r="L156" i="9"/>
  <c r="M156" i="9" s="1"/>
  <c r="L157" i="9"/>
  <c r="M157" i="9" s="1"/>
  <c r="L158" i="9"/>
  <c r="M158" i="9" s="1"/>
  <c r="L159" i="9"/>
  <c r="M159" i="9" s="1"/>
  <c r="L160" i="9"/>
  <c r="M160" i="9" s="1"/>
  <c r="L151" i="9"/>
  <c r="M151" i="9" s="1"/>
  <c r="L26" i="9"/>
  <c r="L27" i="9"/>
  <c r="L28" i="9"/>
  <c r="M28" i="9" s="1"/>
  <c r="L111" i="9"/>
  <c r="M111" i="9" s="1"/>
  <c r="L112" i="9"/>
  <c r="L180" i="9"/>
  <c r="L176" i="9"/>
  <c r="M176" i="9" s="1"/>
  <c r="L181" i="9"/>
  <c r="L182" i="9"/>
  <c r="M182" i="9" s="1"/>
  <c r="L183" i="9"/>
  <c r="L113" i="9"/>
  <c r="L114" i="9"/>
  <c r="M114" i="9" s="1"/>
  <c r="L115" i="9"/>
  <c r="M115" i="9" s="1"/>
  <c r="L116" i="9"/>
  <c r="L117" i="9"/>
  <c r="M117" i="9" s="1"/>
  <c r="L118" i="9"/>
  <c r="M118" i="9" s="1"/>
  <c r="L119" i="9"/>
  <c r="L184" i="9"/>
  <c r="M184" i="9" s="1"/>
  <c r="L185" i="9"/>
  <c r="L186" i="9"/>
  <c r="M186" i="9" s="1"/>
  <c r="L187" i="9"/>
  <c r="L188" i="9"/>
  <c r="M188" i="9" s="1"/>
  <c r="L120" i="9"/>
  <c r="M120" i="9" s="1"/>
  <c r="L121" i="9"/>
  <c r="M121" i="9" s="1"/>
  <c r="L122" i="9"/>
  <c r="M122" i="9" s="1"/>
  <c r="L123" i="9"/>
  <c r="M123" i="9" s="1"/>
  <c r="L124" i="9"/>
  <c r="M124" i="9" s="1"/>
  <c r="L125" i="9"/>
  <c r="L126" i="9"/>
  <c r="M126" i="9" s="1"/>
  <c r="L127" i="9"/>
  <c r="L128" i="9"/>
  <c r="M128" i="9" s="1"/>
  <c r="L129" i="9"/>
  <c r="M129" i="9" s="1"/>
  <c r="L130" i="9"/>
  <c r="L131" i="9"/>
  <c r="L132" i="9"/>
  <c r="M132" i="9" s="1"/>
  <c r="L29" i="9"/>
  <c r="M29" i="9" s="1"/>
  <c r="L30" i="9"/>
  <c r="L31" i="9"/>
  <c r="L32" i="9"/>
  <c r="M32" i="9" s="1"/>
  <c r="L33" i="9"/>
  <c r="M33" i="9" s="1"/>
  <c r="L133" i="9"/>
  <c r="M133" i="9" s="1"/>
  <c r="L134" i="9"/>
  <c r="M134" i="9" s="1"/>
  <c r="L189" i="9"/>
  <c r="M189" i="9" s="1"/>
  <c r="L190" i="9"/>
  <c r="M190" i="9" s="1"/>
  <c r="L191" i="9"/>
  <c r="M191" i="9" s="1"/>
  <c r="L192" i="9"/>
  <c r="L193" i="9"/>
  <c r="M193" i="9" s="1"/>
  <c r="L194" i="9"/>
  <c r="L161" i="9"/>
  <c r="L162" i="9"/>
  <c r="L135" i="9"/>
  <c r="M135" i="9" s="1"/>
  <c r="L136" i="9"/>
  <c r="M136" i="9" s="1"/>
  <c r="L137" i="9"/>
  <c r="L138" i="9"/>
  <c r="M138" i="9" s="1"/>
  <c r="L139" i="9"/>
  <c r="M139" i="9" s="1"/>
  <c r="L140" i="9"/>
  <c r="M140" i="9" s="1"/>
  <c r="L178" i="9"/>
  <c r="M178" i="9" s="1"/>
  <c r="K102" i="9"/>
  <c r="K103" i="9"/>
  <c r="K105" i="9"/>
  <c r="K106" i="9"/>
  <c r="K107" i="9"/>
  <c r="K22" i="9"/>
  <c r="K110" i="9"/>
  <c r="K25" i="9"/>
  <c r="K150" i="9"/>
  <c r="K153" i="9"/>
  <c r="K154" i="9"/>
  <c r="K157" i="9"/>
  <c r="K158" i="9"/>
  <c r="K151" i="9"/>
  <c r="K26" i="9"/>
  <c r="K111" i="9"/>
  <c r="K181" i="9"/>
  <c r="K182" i="9"/>
  <c r="K114" i="9"/>
  <c r="N114" i="9" s="1"/>
  <c r="K115" i="9"/>
  <c r="K118" i="9"/>
  <c r="K119" i="9"/>
  <c r="K185" i="9"/>
  <c r="K186" i="9"/>
  <c r="K121" i="9"/>
  <c r="K122" i="9"/>
  <c r="K125" i="9"/>
  <c r="N125" i="9" s="1"/>
  <c r="K126" i="9"/>
  <c r="K128" i="9"/>
  <c r="K129" i="9"/>
  <c r="K130" i="9"/>
  <c r="K29" i="9"/>
  <c r="K33" i="9"/>
  <c r="K133" i="9"/>
  <c r="K189" i="9"/>
  <c r="K190" i="9"/>
  <c r="K191" i="9"/>
  <c r="K194" i="9"/>
  <c r="K161" i="9"/>
  <c r="K136" i="9"/>
  <c r="K139" i="9"/>
  <c r="K140" i="9"/>
  <c r="B9" i="21"/>
  <c r="L5" i="15"/>
  <c r="D4" i="17" s="1"/>
  <c r="L6" i="15"/>
  <c r="D5" i="17" s="1"/>
  <c r="L7" i="15"/>
  <c r="D6" i="17" s="1"/>
  <c r="L4" i="15"/>
  <c r="M104" i="9"/>
  <c r="M194" i="9"/>
  <c r="M125" i="9"/>
  <c r="M181" i="9"/>
  <c r="M22" i="9"/>
  <c r="M192" i="9"/>
  <c r="M27" i="9"/>
  <c r="M185" i="9"/>
  <c r="M113" i="9"/>
  <c r="M105" i="9"/>
  <c r="N128" i="9" l="1"/>
  <c r="N121" i="9"/>
  <c r="N181" i="9"/>
  <c r="N102" i="9"/>
  <c r="N136" i="9"/>
  <c r="N190" i="9"/>
  <c r="N29" i="9"/>
  <c r="N186" i="9"/>
  <c r="N111" i="9"/>
  <c r="N157" i="9"/>
  <c r="N25" i="9"/>
  <c r="N106" i="9"/>
  <c r="N276" i="9"/>
  <c r="N273" i="9"/>
  <c r="N271" i="9"/>
  <c r="N269" i="9"/>
  <c r="N266" i="9"/>
  <c r="N250" i="9"/>
  <c r="N239" i="9"/>
  <c r="N237" i="9"/>
  <c r="N211" i="9"/>
  <c r="N140" i="9"/>
  <c r="U156" i="9"/>
  <c r="N91" i="9"/>
  <c r="N277" i="9"/>
  <c r="N251" i="9"/>
  <c r="N153" i="9"/>
  <c r="N33" i="9"/>
  <c r="N100" i="9"/>
  <c r="W211" i="9"/>
  <c r="N175" i="9"/>
  <c r="N12" i="9"/>
  <c r="N246" i="9"/>
  <c r="N77" i="9"/>
  <c r="N201" i="9"/>
  <c r="N268" i="9"/>
  <c r="M246" i="9"/>
  <c r="N243" i="9"/>
  <c r="N47" i="9"/>
  <c r="N225" i="9"/>
  <c r="N223" i="9"/>
  <c r="N216" i="9"/>
  <c r="N189" i="9"/>
  <c r="N185" i="9"/>
  <c r="N105" i="9"/>
  <c r="U185" i="9"/>
  <c r="N170" i="9"/>
  <c r="N193" i="9"/>
  <c r="N32" i="9"/>
  <c r="N132" i="9"/>
  <c r="N124" i="9"/>
  <c r="N117" i="9"/>
  <c r="N176" i="9"/>
  <c r="N28" i="9"/>
  <c r="N160" i="9"/>
  <c r="N156" i="9"/>
  <c r="N109" i="9"/>
  <c r="N101" i="9"/>
  <c r="U266" i="9"/>
  <c r="W266" i="9" s="1"/>
  <c r="N96" i="9"/>
  <c r="N261" i="9"/>
  <c r="N259" i="9"/>
  <c r="N135" i="9"/>
  <c r="N113" i="9"/>
  <c r="N24" i="9"/>
  <c r="N150" i="9"/>
  <c r="N139" i="9"/>
  <c r="W123" i="9"/>
  <c r="N163" i="9"/>
  <c r="N144" i="9"/>
  <c r="N197" i="9"/>
  <c r="N142" i="9"/>
  <c r="N134" i="9"/>
  <c r="N184" i="9"/>
  <c r="N27" i="9"/>
  <c r="N159" i="9"/>
  <c r="N97" i="9"/>
  <c r="N87" i="9"/>
  <c r="N16" i="9"/>
  <c r="N7" i="9"/>
  <c r="N51" i="9"/>
  <c r="N14" i="9"/>
  <c r="N120" i="9"/>
  <c r="M12" i="9"/>
  <c r="N18" i="9"/>
  <c r="N92" i="9"/>
  <c r="N90" i="9"/>
  <c r="N86" i="9"/>
  <c r="N52" i="9"/>
  <c r="M85" i="9"/>
  <c r="N85" i="9"/>
  <c r="M229" i="9"/>
  <c r="N229" i="9"/>
  <c r="N145" i="9"/>
  <c r="U193" i="9"/>
  <c r="N203" i="9"/>
  <c r="N221" i="9"/>
  <c r="N56" i="9"/>
  <c r="N17" i="9"/>
  <c r="N79" i="9"/>
  <c r="U241" i="9"/>
  <c r="N240" i="9"/>
  <c r="N233" i="9"/>
  <c r="M98" i="9"/>
  <c r="N98" i="9"/>
  <c r="M272" i="9"/>
  <c r="N272" i="9"/>
  <c r="M268" i="9"/>
  <c r="M86" i="9"/>
  <c r="N258" i="9"/>
  <c r="M258" i="9"/>
  <c r="W258" i="9" s="1"/>
  <c r="N254" i="9"/>
  <c r="M254" i="9"/>
  <c r="N19" i="9"/>
  <c r="N42" i="9"/>
  <c r="M42" i="9"/>
  <c r="N214" i="9"/>
  <c r="N167" i="9"/>
  <c r="N89" i="9"/>
  <c r="M89" i="9"/>
  <c r="M62" i="9"/>
  <c r="N62" i="9"/>
  <c r="M11" i="9"/>
  <c r="N11" i="9"/>
  <c r="M57" i="9"/>
  <c r="N57" i="9"/>
  <c r="N46" i="9"/>
  <c r="N44" i="9"/>
  <c r="U108" i="9"/>
  <c r="N60" i="9"/>
  <c r="M77" i="9"/>
  <c r="N81" i="9"/>
  <c r="N58" i="9"/>
  <c r="N194" i="9"/>
  <c r="N129" i="9"/>
  <c r="N118" i="9"/>
  <c r="N151" i="9"/>
  <c r="N22" i="9"/>
  <c r="N192" i="9"/>
  <c r="N123" i="9"/>
  <c r="N116" i="9"/>
  <c r="N180" i="9"/>
  <c r="N104" i="9"/>
  <c r="N166" i="9"/>
  <c r="N143" i="9"/>
  <c r="N38" i="9"/>
  <c r="N205" i="9"/>
  <c r="N147" i="9"/>
  <c r="W62" i="9"/>
  <c r="AM62" i="9" s="1"/>
  <c r="AN62" i="9" s="1"/>
  <c r="U273" i="9"/>
  <c r="W273" i="9" s="1"/>
  <c r="N224" i="9"/>
  <c r="N99" i="9"/>
  <c r="M99" i="9"/>
  <c r="M97" i="9"/>
  <c r="M91" i="9"/>
  <c r="N20" i="9"/>
  <c r="N242" i="9"/>
  <c r="M242" i="9"/>
  <c r="N6" i="9"/>
  <c r="N207" i="9"/>
  <c r="N41" i="9"/>
  <c r="U107" i="9"/>
  <c r="U20" i="9"/>
  <c r="N275" i="9"/>
  <c r="N274" i="9"/>
  <c r="N84" i="9"/>
  <c r="N71" i="9"/>
  <c r="N262" i="9"/>
  <c r="N253" i="9"/>
  <c r="N65" i="9"/>
  <c r="N248" i="9"/>
  <c r="N61" i="9"/>
  <c r="N238" i="9"/>
  <c r="N55" i="9"/>
  <c r="N53" i="9"/>
  <c r="N50" i="9"/>
  <c r="N232" i="9"/>
  <c r="N217" i="9"/>
  <c r="N206" i="9"/>
  <c r="U239" i="9"/>
  <c r="W239" i="9" s="1"/>
  <c r="AM239" i="9" s="1"/>
  <c r="AN239" i="9" s="1"/>
  <c r="U60" i="9"/>
  <c r="W60" i="9" s="1"/>
  <c r="T214" i="9"/>
  <c r="U214" i="9" s="1"/>
  <c r="W214" i="9" s="1"/>
  <c r="T135" i="9"/>
  <c r="U135" i="9" s="1"/>
  <c r="W135" i="9" s="1"/>
  <c r="AM135" i="9" s="1"/>
  <c r="AN135" i="9" s="1"/>
  <c r="T176" i="9"/>
  <c r="U176" i="9" s="1"/>
  <c r="W176" i="9" s="1"/>
  <c r="T88" i="9"/>
  <c r="U88" i="9" s="1"/>
  <c r="V224" i="9"/>
  <c r="T66" i="9"/>
  <c r="U66" i="9" s="1"/>
  <c r="W66" i="9" s="1"/>
  <c r="AM66" i="9" s="1"/>
  <c r="AN66" i="9" s="1"/>
  <c r="U153" i="9"/>
  <c r="W153" i="9" s="1"/>
  <c r="AM153" i="9" s="1"/>
  <c r="AN153" i="9" s="1"/>
  <c r="V162" i="9"/>
  <c r="U197" i="9"/>
  <c r="W197" i="9" s="1"/>
  <c r="U186" i="9"/>
  <c r="W186" i="9" s="1"/>
  <c r="V267" i="9"/>
  <c r="W107" i="9"/>
  <c r="AM107" i="9" s="1"/>
  <c r="AN107" i="9" s="1"/>
  <c r="U113" i="9"/>
  <c r="T166" i="9"/>
  <c r="U166" i="9" s="1"/>
  <c r="W166" i="9" s="1"/>
  <c r="X166" i="9" s="1"/>
  <c r="T189" i="9"/>
  <c r="U189" i="9" s="1"/>
  <c r="W189" i="9" s="1"/>
  <c r="T102" i="9"/>
  <c r="U102" i="9" s="1"/>
  <c r="W102" i="9" s="1"/>
  <c r="V153" i="9"/>
  <c r="V280" i="9"/>
  <c r="U272" i="9"/>
  <c r="W272" i="9" s="1"/>
  <c r="X272" i="9" s="1"/>
  <c r="V266" i="9"/>
  <c r="U231" i="9"/>
  <c r="U89" i="9"/>
  <c r="U162" i="9"/>
  <c r="U104" i="9"/>
  <c r="W104" i="9" s="1"/>
  <c r="U81" i="9"/>
  <c r="W81" i="9" s="1"/>
  <c r="AM81" i="9" s="1"/>
  <c r="AN81" i="9" s="1"/>
  <c r="V57" i="9"/>
  <c r="T57" i="9"/>
  <c r="U57" i="9" s="1"/>
  <c r="V178" i="9"/>
  <c r="T178" i="9"/>
  <c r="U178" i="9" s="1"/>
  <c r="T149" i="9"/>
  <c r="U149" i="9" s="1"/>
  <c r="V149" i="9"/>
  <c r="V34" i="9"/>
  <c r="T34" i="9"/>
  <c r="U34" i="9" s="1"/>
  <c r="W34" i="9" s="1"/>
  <c r="V92" i="9"/>
  <c r="T92" i="9"/>
  <c r="U92" i="9" s="1"/>
  <c r="W92" i="9" s="1"/>
  <c r="T129" i="9"/>
  <c r="U129" i="9" s="1"/>
  <c r="W129" i="9" s="1"/>
  <c r="V129" i="9"/>
  <c r="T271" i="9"/>
  <c r="U271" i="9" s="1"/>
  <c r="W271" i="9" s="1"/>
  <c r="V271" i="9"/>
  <c r="V146" i="9"/>
  <c r="T146" i="9"/>
  <c r="U146" i="9" s="1"/>
  <c r="W146" i="9" s="1"/>
  <c r="T83" i="9"/>
  <c r="U83" i="9" s="1"/>
  <c r="W83" i="9" s="1"/>
  <c r="V83" i="9"/>
  <c r="V209" i="9"/>
  <c r="T209" i="9"/>
  <c r="U209" i="9" s="1"/>
  <c r="W209" i="9" s="1"/>
  <c r="U205" i="9"/>
  <c r="W205" i="9" s="1"/>
  <c r="X205" i="9" s="1"/>
  <c r="U198" i="9"/>
  <c r="W198" i="9" s="1"/>
  <c r="X198" i="9" s="1"/>
  <c r="T165" i="9"/>
  <c r="U165" i="9" s="1"/>
  <c r="W165" i="9" s="1"/>
  <c r="T157" i="9"/>
  <c r="U157" i="9" s="1"/>
  <c r="U15" i="9"/>
  <c r="V216" i="9"/>
  <c r="U54" i="9"/>
  <c r="W54" i="9" s="1"/>
  <c r="U72" i="9"/>
  <c r="U278" i="9"/>
  <c r="U216" i="9"/>
  <c r="W216" i="9" s="1"/>
  <c r="U280" i="9"/>
  <c r="U169" i="9"/>
  <c r="W169" i="9" s="1"/>
  <c r="X169" i="9" s="1"/>
  <c r="U33" i="9"/>
  <c r="W33" i="9" s="1"/>
  <c r="AM33" i="9" s="1"/>
  <c r="AN33" i="9" s="1"/>
  <c r="U168" i="9"/>
  <c r="U203" i="9"/>
  <c r="W203" i="9" s="1"/>
  <c r="X203" i="9" s="1"/>
  <c r="U111" i="9"/>
  <c r="T100" i="9"/>
  <c r="U100" i="9" s="1"/>
  <c r="W100" i="9" s="1"/>
  <c r="X100" i="9" s="1"/>
  <c r="T40" i="9"/>
  <c r="U40" i="9" s="1"/>
  <c r="W40" i="9" s="1"/>
  <c r="T145" i="9"/>
  <c r="U145" i="9" s="1"/>
  <c r="W145" i="9" s="1"/>
  <c r="X145" i="9" s="1"/>
  <c r="T132" i="9"/>
  <c r="V33" i="9"/>
  <c r="V169" i="9"/>
  <c r="U243" i="9"/>
  <c r="W243" i="9" s="1"/>
  <c r="V91" i="9"/>
  <c r="T14" i="9"/>
  <c r="U14" i="9" s="1"/>
  <c r="W14" i="9" s="1"/>
  <c r="T127" i="9"/>
  <c r="U127" i="9" s="1"/>
  <c r="T181" i="9"/>
  <c r="U181" i="9" s="1"/>
  <c r="W181" i="9" s="1"/>
  <c r="T25" i="9"/>
  <c r="U25" i="9" s="1"/>
  <c r="W25" i="9" s="1"/>
  <c r="T41" i="9"/>
  <c r="U41" i="9" s="1"/>
  <c r="W41" i="9" s="1"/>
  <c r="V231" i="9"/>
  <c r="V53" i="9"/>
  <c r="T49" i="9"/>
  <c r="U49" i="9" s="1"/>
  <c r="T93" i="9"/>
  <c r="U93" i="9" s="1"/>
  <c r="W93" i="9" s="1"/>
  <c r="U98" i="9"/>
  <c r="V195" i="9"/>
  <c r="T195" i="9"/>
  <c r="U195" i="9" s="1"/>
  <c r="W195" i="9" s="1"/>
  <c r="X195" i="9" s="1"/>
  <c r="V37" i="9"/>
  <c r="T37" i="9"/>
  <c r="U37" i="9" s="1"/>
  <c r="W37" i="9" s="1"/>
  <c r="AM37" i="9" s="1"/>
  <c r="AN37" i="9" s="1"/>
  <c r="V196" i="9"/>
  <c r="T196" i="9"/>
  <c r="U196" i="9" s="1"/>
  <c r="W196" i="9" s="1"/>
  <c r="V110" i="9"/>
  <c r="T110" i="9"/>
  <c r="U110" i="9" s="1"/>
  <c r="V177" i="9"/>
  <c r="T177" i="9"/>
  <c r="U177" i="9" s="1"/>
  <c r="W177" i="9" s="1"/>
  <c r="U77" i="9"/>
  <c r="W77" i="9" s="1"/>
  <c r="AM77" i="9" s="1"/>
  <c r="AN77" i="9" s="1"/>
  <c r="V80" i="9"/>
  <c r="T80" i="9"/>
  <c r="U80" i="9" s="1"/>
  <c r="W80" i="9" s="1"/>
  <c r="X80" i="9" s="1"/>
  <c r="T175" i="9"/>
  <c r="U175" i="9" s="1"/>
  <c r="W175" i="9" s="1"/>
  <c r="V175" i="9"/>
  <c r="T68" i="9"/>
  <c r="U68" i="9" s="1"/>
  <c r="W68" i="9" s="1"/>
  <c r="V68" i="9"/>
  <c r="T159" i="9"/>
  <c r="U159" i="9" s="1"/>
  <c r="W159" i="9" s="1"/>
  <c r="V156" i="9"/>
  <c r="V151" i="9"/>
  <c r="T151" i="9"/>
  <c r="U151" i="9" s="1"/>
  <c r="W151" i="9" s="1"/>
  <c r="V155" i="9"/>
  <c r="T155" i="9"/>
  <c r="U155" i="9" s="1"/>
  <c r="W155" i="9" s="1"/>
  <c r="V28" i="9"/>
  <c r="T28" i="9"/>
  <c r="V131" i="9"/>
  <c r="T131" i="9"/>
  <c r="U131" i="9" s="1"/>
  <c r="X276" i="9"/>
  <c r="V81" i="9"/>
  <c r="U267" i="9"/>
  <c r="V187" i="9"/>
  <c r="T187" i="9"/>
  <c r="U187" i="9" s="1"/>
  <c r="V106" i="9"/>
  <c r="T106" i="9"/>
  <c r="U106" i="9" s="1"/>
  <c r="W106" i="9" s="1"/>
  <c r="X211" i="9"/>
  <c r="AM211" i="9"/>
  <c r="AN211" i="9" s="1"/>
  <c r="T64" i="9"/>
  <c r="V64" i="9"/>
  <c r="T269" i="9"/>
  <c r="U269" i="9" s="1"/>
  <c r="W269" i="9" s="1"/>
  <c r="V269" i="9"/>
  <c r="V253" i="9"/>
  <c r="T253" i="9"/>
  <c r="U253" i="9" s="1"/>
  <c r="W253" i="9" s="1"/>
  <c r="T18" i="9"/>
  <c r="U18" i="9" s="1"/>
  <c r="W18" i="9" s="1"/>
  <c r="V18" i="9"/>
  <c r="T148" i="9"/>
  <c r="U148" i="9" s="1"/>
  <c r="V148" i="9"/>
  <c r="T150" i="9"/>
  <c r="U150" i="9" s="1"/>
  <c r="W150" i="9" s="1"/>
  <c r="V150" i="9"/>
  <c r="V114" i="9"/>
  <c r="T114" i="9"/>
  <c r="U114" i="9" s="1"/>
  <c r="W114" i="9" s="1"/>
  <c r="V158" i="9"/>
  <c r="T158" i="9"/>
  <c r="U158" i="9" s="1"/>
  <c r="W158" i="9" s="1"/>
  <c r="V126" i="9"/>
  <c r="T126" i="9"/>
  <c r="U126" i="9" s="1"/>
  <c r="W126" i="9" s="1"/>
  <c r="V31" i="9"/>
  <c r="T31" i="9"/>
  <c r="U31" i="9" s="1"/>
  <c r="T142" i="9"/>
  <c r="U142" i="9" s="1"/>
  <c r="V142" i="9"/>
  <c r="T201" i="9"/>
  <c r="U201" i="9" s="1"/>
  <c r="W201" i="9" s="1"/>
  <c r="V201" i="9"/>
  <c r="V45" i="9"/>
  <c r="T45" i="9"/>
  <c r="U45" i="9" s="1"/>
  <c r="W45" i="9" s="1"/>
  <c r="U256" i="9"/>
  <c r="W256" i="9" s="1"/>
  <c r="AM256" i="9" s="1"/>
  <c r="AN256" i="9" s="1"/>
  <c r="V69" i="9"/>
  <c r="T69" i="9"/>
  <c r="T206" i="9"/>
  <c r="U206" i="9" s="1"/>
  <c r="W206" i="9" s="1"/>
  <c r="V206" i="9"/>
  <c r="W111" i="9"/>
  <c r="AM111" i="9" s="1"/>
  <c r="AN111" i="9" s="1"/>
  <c r="U199" i="9"/>
  <c r="W199" i="9" s="1"/>
  <c r="U141" i="9"/>
  <c r="W141" i="9" s="1"/>
  <c r="V246" i="9"/>
  <c r="T260" i="9"/>
  <c r="U260" i="9" s="1"/>
  <c r="W260" i="9" s="1"/>
  <c r="T94" i="9"/>
  <c r="U94" i="9" s="1"/>
  <c r="W94" i="9" s="1"/>
  <c r="X94" i="9" s="1"/>
  <c r="U90" i="9"/>
  <c r="W90" i="9" s="1"/>
  <c r="X90" i="9" s="1"/>
  <c r="U232" i="9"/>
  <c r="W232" i="9" s="1"/>
  <c r="W279" i="9"/>
  <c r="U246" i="9"/>
  <c r="W246" i="9" s="1"/>
  <c r="AM246" i="9" s="1"/>
  <c r="AN246" i="9" s="1"/>
  <c r="W156" i="9"/>
  <c r="X156" i="9" s="1"/>
  <c r="U38" i="9"/>
  <c r="V20" i="9"/>
  <c r="T222" i="9"/>
  <c r="U222" i="9" s="1"/>
  <c r="W222" i="9" s="1"/>
  <c r="U235" i="9"/>
  <c r="W235" i="9" s="1"/>
  <c r="AM235" i="9" s="1"/>
  <c r="AN235" i="9" s="1"/>
  <c r="T61" i="9"/>
  <c r="U61" i="9" s="1"/>
  <c r="W61" i="9" s="1"/>
  <c r="U53" i="9"/>
  <c r="W53" i="9" s="1"/>
  <c r="AM53" i="9" s="1"/>
  <c r="AN53" i="9" s="1"/>
  <c r="U242" i="9"/>
  <c r="W242" i="9" s="1"/>
  <c r="U252" i="9"/>
  <c r="M162" i="9"/>
  <c r="N162" i="9"/>
  <c r="M31" i="9"/>
  <c r="N31" i="9"/>
  <c r="M131" i="9"/>
  <c r="W131" i="9" s="1"/>
  <c r="N131" i="9"/>
  <c r="N127" i="9"/>
  <c r="M127" i="9"/>
  <c r="M183" i="9"/>
  <c r="N183" i="9"/>
  <c r="M149" i="9"/>
  <c r="N149" i="9"/>
  <c r="M23" i="9"/>
  <c r="N23" i="9"/>
  <c r="N108" i="9"/>
  <c r="M108" i="9"/>
  <c r="X77" i="9"/>
  <c r="V210" i="9"/>
  <c r="T210" i="9"/>
  <c r="U210" i="9" s="1"/>
  <c r="W210" i="9" s="1"/>
  <c r="AM210" i="9" s="1"/>
  <c r="AN210" i="9" s="1"/>
  <c r="T221" i="9"/>
  <c r="U221" i="9" s="1"/>
  <c r="W221" i="9" s="1"/>
  <c r="V221" i="9"/>
  <c r="V229" i="9"/>
  <c r="T229" i="9"/>
  <c r="U229" i="9" s="1"/>
  <c r="W229" i="9" s="1"/>
  <c r="AM229" i="9" s="1"/>
  <c r="AN229" i="9" s="1"/>
  <c r="T263" i="9"/>
  <c r="U263" i="9" s="1"/>
  <c r="W263" i="9" s="1"/>
  <c r="X263" i="9" s="1"/>
  <c r="V263" i="9"/>
  <c r="V117" i="9"/>
  <c r="T117" i="9"/>
  <c r="U117" i="9" s="1"/>
  <c r="W117" i="9" s="1"/>
  <c r="X123" i="9"/>
  <c r="AM123" i="9"/>
  <c r="AN123" i="9" s="1"/>
  <c r="N172" i="9"/>
  <c r="M172" i="9"/>
  <c r="N168" i="9"/>
  <c r="M168" i="9"/>
  <c r="M36" i="9"/>
  <c r="N36" i="9"/>
  <c r="V26" i="9"/>
  <c r="T26" i="9"/>
  <c r="U26" i="9" s="1"/>
  <c r="V24" i="9"/>
  <c r="T24" i="9"/>
  <c r="U24" i="9" s="1"/>
  <c r="W24" i="9" s="1"/>
  <c r="AM24" i="9" s="1"/>
  <c r="AN24" i="9" s="1"/>
  <c r="V171" i="9"/>
  <c r="T171" i="9"/>
  <c r="U171" i="9" s="1"/>
  <c r="W171" i="9" s="1"/>
  <c r="X171" i="9" s="1"/>
  <c r="V255" i="9"/>
  <c r="T255" i="9"/>
  <c r="U255" i="9" s="1"/>
  <c r="W255" i="9" s="1"/>
  <c r="T270" i="9"/>
  <c r="U270" i="9" s="1"/>
  <c r="W270" i="9" s="1"/>
  <c r="AM270" i="9" s="1"/>
  <c r="AN270" i="9" s="1"/>
  <c r="V270" i="9"/>
  <c r="N188" i="9"/>
  <c r="N155" i="9"/>
  <c r="V138" i="9"/>
  <c r="T138" i="9"/>
  <c r="U138" i="9" s="1"/>
  <c r="W138" i="9" s="1"/>
  <c r="V32" i="9"/>
  <c r="T32" i="9"/>
  <c r="U32" i="9" s="1"/>
  <c r="W32" i="9" s="1"/>
  <c r="T173" i="9"/>
  <c r="U173" i="9" s="1"/>
  <c r="W173" i="9" s="1"/>
  <c r="V173" i="9"/>
  <c r="T140" i="9"/>
  <c r="U140" i="9" s="1"/>
  <c r="W140" i="9" s="1"/>
  <c r="V140" i="9"/>
  <c r="V29" i="9"/>
  <c r="T29" i="9"/>
  <c r="U29" i="9" s="1"/>
  <c r="W29" i="9" s="1"/>
  <c r="V125" i="9"/>
  <c r="T125" i="9"/>
  <c r="U125" i="9" s="1"/>
  <c r="W125" i="9" s="1"/>
  <c r="V183" i="9"/>
  <c r="T183" i="9"/>
  <c r="U183" i="9" s="1"/>
  <c r="V130" i="9"/>
  <c r="T130" i="9"/>
  <c r="U130" i="9" s="1"/>
  <c r="X222" i="9"/>
  <c r="AM222" i="9"/>
  <c r="AN222" i="9" s="1"/>
  <c r="V254" i="9"/>
  <c r="T254" i="9"/>
  <c r="U254" i="9" s="1"/>
  <c r="W254" i="9" s="1"/>
  <c r="V86" i="9"/>
  <c r="T86" i="9"/>
  <c r="U86" i="9" s="1"/>
  <c r="T58" i="9"/>
  <c r="U58" i="9" s="1"/>
  <c r="W58" i="9" s="1"/>
  <c r="X58" i="9" s="1"/>
  <c r="V58" i="9"/>
  <c r="U13" i="9"/>
  <c r="W13" i="9" s="1"/>
  <c r="V46" i="9"/>
  <c r="T46" i="9"/>
  <c r="U46" i="9" s="1"/>
  <c r="W46" i="9" s="1"/>
  <c r="M180" i="9"/>
  <c r="M116" i="9"/>
  <c r="N138" i="9"/>
  <c r="N152" i="9"/>
  <c r="T112" i="9"/>
  <c r="U112" i="9" s="1"/>
  <c r="M38" i="9"/>
  <c r="T167" i="9"/>
  <c r="U167" i="9" s="1"/>
  <c r="W167" i="9" s="1"/>
  <c r="AM167" i="9" s="1"/>
  <c r="AN167" i="9" s="1"/>
  <c r="V167" i="9"/>
  <c r="V194" i="9"/>
  <c r="T194" i="9"/>
  <c r="U194" i="9" s="1"/>
  <c r="W194" i="9" s="1"/>
  <c r="T16" i="9"/>
  <c r="U16" i="9" s="1"/>
  <c r="W16" i="9" s="1"/>
  <c r="X16" i="9" s="1"/>
  <c r="V16" i="9"/>
  <c r="V47" i="9"/>
  <c r="T47" i="9"/>
  <c r="U47" i="9" s="1"/>
  <c r="W47" i="9" s="1"/>
  <c r="X47" i="9" s="1"/>
  <c r="V7" i="9"/>
  <c r="T7" i="9"/>
  <c r="U7" i="9" s="1"/>
  <c r="W7" i="9" s="1"/>
  <c r="V244" i="9"/>
  <c r="T244" i="9"/>
  <c r="U244" i="9" s="1"/>
  <c r="V251" i="9"/>
  <c r="T251" i="9"/>
  <c r="T70" i="9"/>
  <c r="U70" i="9" s="1"/>
  <c r="V70" i="9"/>
  <c r="V220" i="9"/>
  <c r="M95" i="9"/>
  <c r="N95" i="9"/>
  <c r="M9" i="9"/>
  <c r="N9" i="9"/>
  <c r="M215" i="9"/>
  <c r="N215" i="9"/>
  <c r="N212" i="9"/>
  <c r="M212" i="9"/>
  <c r="V179" i="9"/>
  <c r="T179" i="9"/>
  <c r="U179" i="9" s="1"/>
  <c r="V105" i="9"/>
  <c r="T105" i="9"/>
  <c r="U105" i="9" s="1"/>
  <c r="W105" i="9" s="1"/>
  <c r="T134" i="9"/>
  <c r="U134" i="9" s="1"/>
  <c r="W134" i="9" s="1"/>
  <c r="V134" i="9"/>
  <c r="V200" i="9"/>
  <c r="T200" i="9"/>
  <c r="U200" i="9" s="1"/>
  <c r="W200" i="9" s="1"/>
  <c r="X200" i="9" s="1"/>
  <c r="W113" i="9"/>
  <c r="X113" i="9" s="1"/>
  <c r="W185" i="9"/>
  <c r="X185" i="9" s="1"/>
  <c r="W178" i="9"/>
  <c r="AM178" i="9" s="1"/>
  <c r="AN178" i="9" s="1"/>
  <c r="N137" i="9"/>
  <c r="M137" i="9"/>
  <c r="N161" i="9"/>
  <c r="M161" i="9"/>
  <c r="N191" i="9"/>
  <c r="N133" i="9"/>
  <c r="N30" i="9"/>
  <c r="M30" i="9"/>
  <c r="N130" i="9"/>
  <c r="M130" i="9"/>
  <c r="N126" i="9"/>
  <c r="N122" i="9"/>
  <c r="N187" i="9"/>
  <c r="M187" i="9"/>
  <c r="N119" i="9"/>
  <c r="M119" i="9"/>
  <c r="N115" i="9"/>
  <c r="N182" i="9"/>
  <c r="N112" i="9"/>
  <c r="M112" i="9"/>
  <c r="N26" i="9"/>
  <c r="M26" i="9"/>
  <c r="N158" i="9"/>
  <c r="N154" i="9"/>
  <c r="N148" i="9"/>
  <c r="M148" i="9"/>
  <c r="W148" i="9" s="1"/>
  <c r="AM148" i="9" s="1"/>
  <c r="AN148" i="9" s="1"/>
  <c r="N110" i="9"/>
  <c r="M110" i="9"/>
  <c r="N107" i="9"/>
  <c r="N103" i="9"/>
  <c r="N179" i="9"/>
  <c r="M179" i="9"/>
  <c r="U122" i="9"/>
  <c r="W122" i="9" s="1"/>
  <c r="U28" i="9"/>
  <c r="W28" i="9" s="1"/>
  <c r="V186" i="9"/>
  <c r="V101" i="9"/>
  <c r="T101" i="9"/>
  <c r="U101" i="9" s="1"/>
  <c r="W101" i="9" s="1"/>
  <c r="V143" i="9"/>
  <c r="T143" i="9"/>
  <c r="U143" i="9" s="1"/>
  <c r="W143" i="9" s="1"/>
  <c r="T39" i="9"/>
  <c r="U39" i="9" s="1"/>
  <c r="W39" i="9" s="1"/>
  <c r="V39" i="9"/>
  <c r="V35" i="9"/>
  <c r="T35" i="9"/>
  <c r="U35" i="9" s="1"/>
  <c r="W35" i="9" s="1"/>
  <c r="AM35" i="9" s="1"/>
  <c r="AN35" i="9" s="1"/>
  <c r="N173" i="9"/>
  <c r="N169" i="9"/>
  <c r="N146" i="9"/>
  <c r="N204" i="9"/>
  <c r="N165" i="9"/>
  <c r="N39" i="9"/>
  <c r="V144" i="9"/>
  <c r="T144" i="9"/>
  <c r="U144" i="9" s="1"/>
  <c r="W144" i="9" s="1"/>
  <c r="V36" i="9"/>
  <c r="T36" i="9"/>
  <c r="U36" i="9" s="1"/>
  <c r="U220" i="9"/>
  <c r="U51" i="9"/>
  <c r="W51" i="9" s="1"/>
  <c r="T234" i="9"/>
  <c r="U234" i="9" s="1"/>
  <c r="V234" i="9"/>
  <c r="T262" i="9"/>
  <c r="U262" i="9" s="1"/>
  <c r="W262" i="9" s="1"/>
  <c r="V262" i="9"/>
  <c r="T76" i="9"/>
  <c r="U76" i="9" s="1"/>
  <c r="V76" i="9"/>
  <c r="T192" i="9"/>
  <c r="Q192" i="9"/>
  <c r="V154" i="9"/>
  <c r="T154" i="9"/>
  <c r="U154" i="9" s="1"/>
  <c r="W154" i="9" s="1"/>
  <c r="V84" i="9"/>
  <c r="T84" i="9"/>
  <c r="U84" i="9" s="1"/>
  <c r="W84" i="9" s="1"/>
  <c r="V79" i="9"/>
  <c r="T79" i="9"/>
  <c r="U79" i="9" s="1"/>
  <c r="W79" i="9" s="1"/>
  <c r="AM79" i="9" s="1"/>
  <c r="AN79" i="9" s="1"/>
  <c r="T74" i="9"/>
  <c r="U74" i="9" s="1"/>
  <c r="W74" i="9" s="1"/>
  <c r="V74" i="9"/>
  <c r="T67" i="9"/>
  <c r="U67" i="9" s="1"/>
  <c r="V67" i="9"/>
  <c r="T6" i="9"/>
  <c r="Q6" i="9"/>
  <c r="V237" i="9"/>
  <c r="T237" i="9"/>
  <c r="U237" i="9" s="1"/>
  <c r="W237" i="9" s="1"/>
  <c r="AM237" i="9" s="1"/>
  <c r="AN237" i="9" s="1"/>
  <c r="V44" i="9"/>
  <c r="T44" i="9"/>
  <c r="U44" i="9" s="1"/>
  <c r="W44" i="9" s="1"/>
  <c r="V226" i="9"/>
  <c r="T226" i="9"/>
  <c r="U226" i="9" s="1"/>
  <c r="V236" i="9"/>
  <c r="T236" i="9"/>
  <c r="U236" i="9" s="1"/>
  <c r="Q96" i="9"/>
  <c r="T96" i="9"/>
  <c r="T71" i="9"/>
  <c r="U71" i="9" s="1"/>
  <c r="W71" i="9" s="1"/>
  <c r="V71" i="9"/>
  <c r="V248" i="9"/>
  <c r="T248" i="9"/>
  <c r="U248" i="9" s="1"/>
  <c r="W248" i="9" s="1"/>
  <c r="T240" i="9"/>
  <c r="U240" i="9" s="1"/>
  <c r="W240" i="9" s="1"/>
  <c r="V240" i="9"/>
  <c r="M267" i="9"/>
  <c r="N267" i="9"/>
  <c r="M88" i="9"/>
  <c r="N88" i="9"/>
  <c r="M82" i="9"/>
  <c r="N82" i="9"/>
  <c r="M72" i="9"/>
  <c r="N72" i="9"/>
  <c r="N59" i="9"/>
  <c r="M59" i="9"/>
  <c r="M241" i="9"/>
  <c r="W241" i="9" s="1"/>
  <c r="X241" i="9" s="1"/>
  <c r="N241" i="9"/>
  <c r="M218" i="9"/>
  <c r="N218" i="9"/>
  <c r="N34" i="9"/>
  <c r="N199" i="9"/>
  <c r="N195" i="9"/>
  <c r="AM94" i="9"/>
  <c r="AN94" i="9" s="1"/>
  <c r="V19" i="9"/>
  <c r="T19" i="9"/>
  <c r="U19" i="9" s="1"/>
  <c r="W19" i="9" s="1"/>
  <c r="AM19" i="9" s="1"/>
  <c r="AN19" i="9" s="1"/>
  <c r="V208" i="9"/>
  <c r="T208" i="9"/>
  <c r="U208" i="9" s="1"/>
  <c r="W208" i="9" s="1"/>
  <c r="T85" i="9"/>
  <c r="U85" i="9" s="1"/>
  <c r="W85" i="9" s="1"/>
  <c r="V85" i="9"/>
  <c r="V65" i="9"/>
  <c r="T65" i="9"/>
  <c r="U65" i="9" s="1"/>
  <c r="W65" i="9" s="1"/>
  <c r="AM65" i="9" s="1"/>
  <c r="AN65" i="9" s="1"/>
  <c r="N76" i="9"/>
  <c r="M76" i="9"/>
  <c r="M70" i="9"/>
  <c r="N70" i="9"/>
  <c r="M252" i="9"/>
  <c r="N252" i="9"/>
  <c r="W193" i="9"/>
  <c r="AM193" i="9" s="1"/>
  <c r="AN193" i="9" s="1"/>
  <c r="W157" i="9"/>
  <c r="AM157" i="9" s="1"/>
  <c r="AN157" i="9" s="1"/>
  <c r="N164" i="9"/>
  <c r="U132" i="9"/>
  <c r="W132" i="9" s="1"/>
  <c r="U118" i="9"/>
  <c r="W118" i="9" s="1"/>
  <c r="W142" i="9"/>
  <c r="X142" i="9" s="1"/>
  <c r="V197" i="9"/>
  <c r="T120" i="9"/>
  <c r="U120" i="9" s="1"/>
  <c r="W120" i="9" s="1"/>
  <c r="V120" i="9"/>
  <c r="W249" i="9"/>
  <c r="X249" i="9" s="1"/>
  <c r="V241" i="9"/>
  <c r="T268" i="9"/>
  <c r="U268" i="9" s="1"/>
  <c r="W268" i="9" s="1"/>
  <c r="T99" i="9"/>
  <c r="U99" i="9" s="1"/>
  <c r="W99" i="9" s="1"/>
  <c r="N174" i="9"/>
  <c r="W220" i="9"/>
  <c r="AM220" i="9" s="1"/>
  <c r="AN220" i="9" s="1"/>
  <c r="N260" i="9"/>
  <c r="V275" i="9"/>
  <c r="T275" i="9"/>
  <c r="U275" i="9" s="1"/>
  <c r="W275" i="9" s="1"/>
  <c r="M280" i="9"/>
  <c r="W280" i="9" s="1"/>
  <c r="X280" i="9" s="1"/>
  <c r="N280" i="9"/>
  <c r="M278" i="9"/>
  <c r="N278" i="9"/>
  <c r="U64" i="9"/>
  <c r="W64" i="9" s="1"/>
  <c r="U69" i="9"/>
  <c r="M8" i="9"/>
  <c r="N8" i="9"/>
  <c r="M231" i="9"/>
  <c r="W231" i="9" s="1"/>
  <c r="N231" i="9"/>
  <c r="U224" i="9"/>
  <c r="W224" i="9" s="1"/>
  <c r="N265" i="9"/>
  <c r="M67" i="9"/>
  <c r="N67" i="9"/>
  <c r="N68" i="9"/>
  <c r="N63" i="9"/>
  <c r="N45" i="9"/>
  <c r="N279" i="9"/>
  <c r="N264" i="9"/>
  <c r="N64" i="9"/>
  <c r="X148" i="9"/>
  <c r="AM200" i="9"/>
  <c r="AN200" i="9" s="1"/>
  <c r="X107" i="9"/>
  <c r="X193" i="9"/>
  <c r="N178" i="9"/>
  <c r="T164" i="9"/>
  <c r="U164" i="9" s="1"/>
  <c r="W164" i="9" s="1"/>
  <c r="V170" i="9"/>
  <c r="T170" i="9"/>
  <c r="U170" i="9" s="1"/>
  <c r="W170" i="9" s="1"/>
  <c r="V109" i="9"/>
  <c r="T109" i="9"/>
  <c r="U109" i="9" s="1"/>
  <c r="W109" i="9" s="1"/>
  <c r="V191" i="9"/>
  <c r="T191" i="9"/>
  <c r="U191" i="9" s="1"/>
  <c r="W191" i="9" s="1"/>
  <c r="V27" i="9"/>
  <c r="T27" i="9"/>
  <c r="U27" i="9" s="1"/>
  <c r="W27" i="9" s="1"/>
  <c r="T139" i="9"/>
  <c r="U139" i="9" s="1"/>
  <c r="W139" i="9" s="1"/>
  <c r="V139" i="9"/>
  <c r="V103" i="9"/>
  <c r="T103" i="9"/>
  <c r="U103" i="9" s="1"/>
  <c r="W103" i="9" s="1"/>
  <c r="T172" i="9"/>
  <c r="U172" i="9" s="1"/>
  <c r="W172" i="9" s="1"/>
  <c r="V136" i="9"/>
  <c r="T136" i="9"/>
  <c r="U136" i="9" s="1"/>
  <c r="W136" i="9" s="1"/>
  <c r="V190" i="9"/>
  <c r="T190" i="9"/>
  <c r="U190" i="9" s="1"/>
  <c r="W190" i="9" s="1"/>
  <c r="T137" i="9"/>
  <c r="U137" i="9" s="1"/>
  <c r="V137" i="9"/>
  <c r="T182" i="9"/>
  <c r="U182" i="9" s="1"/>
  <c r="W182" i="9" s="1"/>
  <c r="V182" i="9"/>
  <c r="V147" i="9"/>
  <c r="T147" i="9"/>
  <c r="U147" i="9" s="1"/>
  <c r="W147" i="9" s="1"/>
  <c r="V133" i="9"/>
  <c r="T133" i="9"/>
  <c r="U133" i="9" s="1"/>
  <c r="W133" i="9" s="1"/>
  <c r="V22" i="9"/>
  <c r="T22" i="9"/>
  <c r="U22" i="9" s="1"/>
  <c r="W22" i="9" s="1"/>
  <c r="V180" i="9"/>
  <c r="T180" i="9"/>
  <c r="U180" i="9" s="1"/>
  <c r="W180" i="9" s="1"/>
  <c r="T204" i="9"/>
  <c r="U204" i="9" s="1"/>
  <c r="W204" i="9" s="1"/>
  <c r="V204" i="9"/>
  <c r="V116" i="9"/>
  <c r="T116" i="9"/>
  <c r="U116" i="9" s="1"/>
  <c r="V23" i="9"/>
  <c r="T23" i="9"/>
  <c r="U23" i="9" s="1"/>
  <c r="W23" i="9" s="1"/>
  <c r="V160" i="9"/>
  <c r="T160" i="9"/>
  <c r="U160" i="9" s="1"/>
  <c r="W160" i="9" s="1"/>
  <c r="V115" i="9"/>
  <c r="T115" i="9"/>
  <c r="U115" i="9" s="1"/>
  <c r="W115" i="9" s="1"/>
  <c r="V124" i="9"/>
  <c r="T124" i="9"/>
  <c r="U124" i="9" s="1"/>
  <c r="W124" i="9" s="1"/>
  <c r="T161" i="9"/>
  <c r="U161" i="9" s="1"/>
  <c r="W161" i="9" s="1"/>
  <c r="V161" i="9"/>
  <c r="V163" i="9"/>
  <c r="T163" i="9"/>
  <c r="U163" i="9" s="1"/>
  <c r="W163" i="9" s="1"/>
  <c r="T119" i="9"/>
  <c r="U119" i="9" s="1"/>
  <c r="W119" i="9" s="1"/>
  <c r="V119" i="9"/>
  <c r="V202" i="9"/>
  <c r="T202" i="9"/>
  <c r="U202" i="9" s="1"/>
  <c r="W202" i="9" s="1"/>
  <c r="V152" i="9"/>
  <c r="T152" i="9"/>
  <c r="U152" i="9" s="1"/>
  <c r="W152" i="9" s="1"/>
  <c r="X85" i="9"/>
  <c r="AM85" i="9"/>
  <c r="AN85" i="9" s="1"/>
  <c r="T230" i="9"/>
  <c r="U230" i="9" s="1"/>
  <c r="W230" i="9" s="1"/>
  <c r="V230" i="9"/>
  <c r="V193" i="9"/>
  <c r="V198" i="9"/>
  <c r="V107" i="9"/>
  <c r="AM266" i="9"/>
  <c r="AN266" i="9" s="1"/>
  <c r="X266" i="9"/>
  <c r="U251" i="9"/>
  <c r="W251" i="9" s="1"/>
  <c r="T17" i="9"/>
  <c r="U17" i="9" s="1"/>
  <c r="W17" i="9" s="1"/>
  <c r="V17" i="9"/>
  <c r="V257" i="9"/>
  <c r="T257" i="9"/>
  <c r="U257" i="9" s="1"/>
  <c r="V123" i="9"/>
  <c r="V184" i="9"/>
  <c r="T184" i="9"/>
  <c r="U184" i="9" s="1"/>
  <c r="W184" i="9" s="1"/>
  <c r="T121" i="9"/>
  <c r="U121" i="9" s="1"/>
  <c r="W121" i="9" s="1"/>
  <c r="V121" i="9"/>
  <c r="AM60" i="9"/>
  <c r="AN60" i="9" s="1"/>
  <c r="X60" i="9"/>
  <c r="AM241" i="9"/>
  <c r="AN241" i="9" s="1"/>
  <c r="AM47" i="9"/>
  <c r="AN47" i="9" s="1"/>
  <c r="AM273" i="9"/>
  <c r="AN273" i="9" s="1"/>
  <c r="X273" i="9"/>
  <c r="V30" i="9"/>
  <c r="T30" i="9"/>
  <c r="U30" i="9" s="1"/>
  <c r="W30" i="9" s="1"/>
  <c r="V128" i="9"/>
  <c r="T128" i="9"/>
  <c r="U128" i="9" s="1"/>
  <c r="W128" i="9" s="1"/>
  <c r="V205" i="9"/>
  <c r="V111" i="9"/>
  <c r="T188" i="9"/>
  <c r="U188" i="9" s="1"/>
  <c r="W188" i="9" s="1"/>
  <c r="V188" i="9"/>
  <c r="T42" i="9"/>
  <c r="U42" i="9" s="1"/>
  <c r="V42" i="9"/>
  <c r="V238" i="9"/>
  <c r="T238" i="9"/>
  <c r="U238" i="9" s="1"/>
  <c r="W238" i="9" s="1"/>
  <c r="T207" i="9"/>
  <c r="U207" i="9" s="1"/>
  <c r="W207" i="9" s="1"/>
  <c r="V207" i="9"/>
  <c r="V227" i="9"/>
  <c r="T227" i="9"/>
  <c r="U227" i="9" s="1"/>
  <c r="W227" i="9" s="1"/>
  <c r="V261" i="9"/>
  <c r="T261" i="9"/>
  <c r="U261" i="9" s="1"/>
  <c r="W261" i="9" s="1"/>
  <c r="V10" i="9"/>
  <c r="T10" i="9"/>
  <c r="U10" i="9" s="1"/>
  <c r="W10" i="9" s="1"/>
  <c r="T174" i="9"/>
  <c r="U174" i="9" s="1"/>
  <c r="W174" i="9" s="1"/>
  <c r="V174" i="9"/>
  <c r="T274" i="9"/>
  <c r="U274" i="9" s="1"/>
  <c r="W274" i="9" s="1"/>
  <c r="V274" i="9"/>
  <c r="T87" i="9"/>
  <c r="Q87" i="9"/>
  <c r="T78" i="9"/>
  <c r="U78" i="9" s="1"/>
  <c r="W78" i="9" s="1"/>
  <c r="V78" i="9"/>
  <c r="V245" i="9"/>
  <c r="T245" i="9"/>
  <c r="U245" i="9" s="1"/>
  <c r="W245" i="9" s="1"/>
  <c r="V56" i="9"/>
  <c r="V52" i="9"/>
  <c r="T52" i="9"/>
  <c r="U52" i="9" s="1"/>
  <c r="W52" i="9" s="1"/>
  <c r="T43" i="9"/>
  <c r="Q43" i="9"/>
  <c r="X81" i="9"/>
  <c r="T218" i="9"/>
  <c r="U218" i="9" s="1"/>
  <c r="W218" i="9" s="1"/>
  <c r="V218" i="9"/>
  <c r="T225" i="9"/>
  <c r="U225" i="9" s="1"/>
  <c r="W225" i="9" s="1"/>
  <c r="V225" i="9"/>
  <c r="V63" i="9"/>
  <c r="T63" i="9"/>
  <c r="U63" i="9" s="1"/>
  <c r="W63" i="9" s="1"/>
  <c r="V50" i="9"/>
  <c r="T50" i="9"/>
  <c r="U50" i="9" s="1"/>
  <c r="W50" i="9" s="1"/>
  <c r="T73" i="9"/>
  <c r="U73" i="9" s="1"/>
  <c r="W73" i="9" s="1"/>
  <c r="V73" i="9"/>
  <c r="V233" i="9"/>
  <c r="T233" i="9"/>
  <c r="U233" i="9" s="1"/>
  <c r="W233" i="9" s="1"/>
  <c r="V97" i="9"/>
  <c r="T97" i="9"/>
  <c r="U97" i="9" s="1"/>
  <c r="W97" i="9" s="1"/>
  <c r="T265" i="9"/>
  <c r="U265" i="9" s="1"/>
  <c r="W265" i="9" s="1"/>
  <c r="T259" i="9"/>
  <c r="U259" i="9" s="1"/>
  <c r="W259" i="9" s="1"/>
  <c r="T277" i="9"/>
  <c r="U277" i="9" s="1"/>
  <c r="W277" i="9" s="1"/>
  <c r="T250" i="9"/>
  <c r="U250" i="9" s="1"/>
  <c r="W250" i="9" s="1"/>
  <c r="V250" i="9"/>
  <c r="T223" i="9"/>
  <c r="U223" i="9" s="1"/>
  <c r="W223" i="9" s="1"/>
  <c r="V223" i="9"/>
  <c r="V264" i="9"/>
  <c r="T264" i="9"/>
  <c r="U264" i="9" s="1"/>
  <c r="W264" i="9" s="1"/>
  <c r="V228" i="9"/>
  <c r="T228" i="9"/>
  <c r="U228" i="9" s="1"/>
  <c r="W228" i="9" s="1"/>
  <c r="T215" i="9"/>
  <c r="U215" i="9" s="1"/>
  <c r="W215" i="9" s="1"/>
  <c r="V215" i="9"/>
  <c r="AM16" i="9"/>
  <c r="AN16" i="9" s="1"/>
  <c r="X279" i="9"/>
  <c r="AM279" i="9"/>
  <c r="AN279" i="9" s="1"/>
  <c r="W20" i="9"/>
  <c r="T48" i="9"/>
  <c r="U48" i="9" s="1"/>
  <c r="W48" i="9" s="1"/>
  <c r="V48" i="9"/>
  <c r="U91" i="9"/>
  <c r="W91" i="9" s="1"/>
  <c r="V247" i="9"/>
  <c r="T247" i="9"/>
  <c r="U247" i="9" s="1"/>
  <c r="W247" i="9" s="1"/>
  <c r="T219" i="9"/>
  <c r="U219" i="9" s="1"/>
  <c r="V219" i="9"/>
  <c r="V75" i="9"/>
  <c r="T75" i="9"/>
  <c r="U75" i="9" s="1"/>
  <c r="V59" i="9"/>
  <c r="T59" i="9"/>
  <c r="U59" i="9" s="1"/>
  <c r="Q56" i="9"/>
  <c r="U56" i="9" s="1"/>
  <c r="W56" i="9" s="1"/>
  <c r="M257" i="9"/>
  <c r="N257" i="9"/>
  <c r="M15" i="9"/>
  <c r="N15" i="9"/>
  <c r="M244" i="9"/>
  <c r="N244" i="9"/>
  <c r="M236" i="9"/>
  <c r="W236" i="9" s="1"/>
  <c r="N236" i="9"/>
  <c r="M226" i="9"/>
  <c r="N226" i="9"/>
  <c r="T95" i="9"/>
  <c r="U95" i="9" s="1"/>
  <c r="W95" i="9" s="1"/>
  <c r="N209" i="9"/>
  <c r="T212" i="9"/>
  <c r="U212" i="9" s="1"/>
  <c r="W212" i="9" s="1"/>
  <c r="T217" i="9"/>
  <c r="U217" i="9" s="1"/>
  <c r="W217" i="9" s="1"/>
  <c r="V217" i="9"/>
  <c r="V55" i="9"/>
  <c r="T55" i="9"/>
  <c r="U55" i="9" s="1"/>
  <c r="W55" i="9" s="1"/>
  <c r="U9" i="9"/>
  <c r="W9" i="9" s="1"/>
  <c r="U21" i="9"/>
  <c r="W21" i="9" s="1"/>
  <c r="U213" i="9"/>
  <c r="W213" i="9" s="1"/>
  <c r="V82" i="9"/>
  <c r="T82" i="9"/>
  <c r="U82" i="9" s="1"/>
  <c r="W82" i="9" s="1"/>
  <c r="Q11" i="9"/>
  <c r="Q8" i="9"/>
  <c r="M75" i="9"/>
  <c r="N75" i="9"/>
  <c r="U12" i="9"/>
  <c r="W12" i="9" s="1"/>
  <c r="M49" i="9"/>
  <c r="N49" i="9"/>
  <c r="N219" i="9"/>
  <c r="M219" i="9"/>
  <c r="N73" i="9"/>
  <c r="N69" i="9"/>
  <c r="M69" i="9"/>
  <c r="M234" i="9"/>
  <c r="N234" i="9"/>
  <c r="X258" i="9" l="1"/>
  <c r="AM258" i="9"/>
  <c r="AN258" i="9" s="1"/>
  <c r="W168" i="9"/>
  <c r="X168" i="9" s="1"/>
  <c r="W137" i="9"/>
  <c r="X53" i="9"/>
  <c r="W86" i="9"/>
  <c r="W57" i="9"/>
  <c r="X57" i="9" s="1"/>
  <c r="W108" i="9"/>
  <c r="AM108" i="9" s="1"/>
  <c r="AN108" i="9" s="1"/>
  <c r="X62" i="9"/>
  <c r="W70" i="9"/>
  <c r="W15" i="9"/>
  <c r="W59" i="9"/>
  <c r="AM90" i="9"/>
  <c r="AN90" i="9" s="1"/>
  <c r="AM272" i="9"/>
  <c r="AN272" i="9" s="1"/>
  <c r="W89" i="9"/>
  <c r="AM89" i="9" s="1"/>
  <c r="AN89" i="9" s="1"/>
  <c r="AM198" i="9"/>
  <c r="AN198" i="9" s="1"/>
  <c r="AM185" i="9"/>
  <c r="AN185" i="9" s="1"/>
  <c r="W98" i="9"/>
  <c r="X98" i="9" s="1"/>
  <c r="AM57" i="9"/>
  <c r="AN57" i="9" s="1"/>
  <c r="W42" i="9"/>
  <c r="W116" i="9"/>
  <c r="X239" i="9"/>
  <c r="W162" i="9"/>
  <c r="W226" i="9"/>
  <c r="X79" i="9"/>
  <c r="X111" i="9"/>
  <c r="AM171" i="9"/>
  <c r="AN171" i="9" s="1"/>
  <c r="X237" i="9"/>
  <c r="X19" i="9"/>
  <c r="W31" i="9"/>
  <c r="AM31" i="9" s="1"/>
  <c r="AN31" i="9" s="1"/>
  <c r="AM186" i="9"/>
  <c r="AN186" i="9" s="1"/>
  <c r="X186" i="9"/>
  <c r="AM7" i="9"/>
  <c r="AN7" i="9" s="1"/>
  <c r="X7" i="9"/>
  <c r="W69" i="9"/>
  <c r="AM69" i="9" s="1"/>
  <c r="AN69" i="9" s="1"/>
  <c r="X66" i="9"/>
  <c r="X178" i="9"/>
  <c r="X37" i="9"/>
  <c r="AM156" i="9"/>
  <c r="AN156" i="9" s="1"/>
  <c r="AM205" i="9"/>
  <c r="AN205" i="9" s="1"/>
  <c r="W234" i="9"/>
  <c r="X234" i="9" s="1"/>
  <c r="X270" i="9"/>
  <c r="W130" i="9"/>
  <c r="X104" i="9"/>
  <c r="AM104" i="9"/>
  <c r="AN104" i="9" s="1"/>
  <c r="AM102" i="9"/>
  <c r="AN102" i="9" s="1"/>
  <c r="X102" i="9"/>
  <c r="AM201" i="9"/>
  <c r="AN201" i="9" s="1"/>
  <c r="X201" i="9"/>
  <c r="AM117" i="9"/>
  <c r="AN117" i="9" s="1"/>
  <c r="X117" i="9"/>
  <c r="AM280" i="9"/>
  <c r="AN280" i="9" s="1"/>
  <c r="X229" i="9"/>
  <c r="X210" i="9"/>
  <c r="X108" i="9"/>
  <c r="W88" i="9"/>
  <c r="AM80" i="9"/>
  <c r="AN80" i="9" s="1"/>
  <c r="X220" i="9"/>
  <c r="AM113" i="9"/>
  <c r="AN113" i="9" s="1"/>
  <c r="W252" i="9"/>
  <c r="W219" i="9"/>
  <c r="AM243" i="9"/>
  <c r="AN243" i="9" s="1"/>
  <c r="X243" i="9"/>
  <c r="AM140" i="9"/>
  <c r="AN140" i="9" s="1"/>
  <c r="X140" i="9"/>
  <c r="AM176" i="9"/>
  <c r="AN176" i="9" s="1"/>
  <c r="X176" i="9"/>
  <c r="AM249" i="9"/>
  <c r="AN249" i="9" s="1"/>
  <c r="AM168" i="9"/>
  <c r="AN168" i="9" s="1"/>
  <c r="X35" i="9"/>
  <c r="W267" i="9"/>
  <c r="X267" i="9" s="1"/>
  <c r="U96" i="9"/>
  <c r="W96" i="9" s="1"/>
  <c r="U6" i="9"/>
  <c r="W6" i="9" s="1"/>
  <c r="X6" i="9" s="1"/>
  <c r="U192" i="9"/>
  <c r="W192" i="9" s="1"/>
  <c r="X192" i="9" s="1"/>
  <c r="X89" i="9"/>
  <c r="W110" i="9"/>
  <c r="X110" i="9" s="1"/>
  <c r="AM58" i="9"/>
  <c r="AN58" i="9" s="1"/>
  <c r="X153" i="9"/>
  <c r="AM142" i="9"/>
  <c r="AN142" i="9" s="1"/>
  <c r="AM195" i="9"/>
  <c r="AN195" i="9" s="1"/>
  <c r="W149" i="9"/>
  <c r="W75" i="9"/>
  <c r="AM75" i="9" s="1"/>
  <c r="AN75" i="9" s="1"/>
  <c r="U43" i="9"/>
  <c r="W43" i="9" s="1"/>
  <c r="AM43" i="9" s="1"/>
  <c r="AN43" i="9" s="1"/>
  <c r="AM263" i="9"/>
  <c r="AN263" i="9" s="1"/>
  <c r="W72" i="9"/>
  <c r="AM72" i="9" s="1"/>
  <c r="AN72" i="9" s="1"/>
  <c r="X246" i="9"/>
  <c r="AM74" i="9"/>
  <c r="AN74" i="9" s="1"/>
  <c r="X74" i="9"/>
  <c r="AM40" i="9"/>
  <c r="AN40" i="9" s="1"/>
  <c r="X40" i="9"/>
  <c r="AM209" i="9"/>
  <c r="AN209" i="9" s="1"/>
  <c r="X209" i="9"/>
  <c r="X14" i="9"/>
  <c r="AM14" i="9"/>
  <c r="AN14" i="9" s="1"/>
  <c r="X165" i="9"/>
  <c r="AM165" i="9"/>
  <c r="AN165" i="9" s="1"/>
  <c r="X141" i="9"/>
  <c r="AM141" i="9"/>
  <c r="AN141" i="9" s="1"/>
  <c r="X150" i="9"/>
  <c r="AM150" i="9"/>
  <c r="AN150" i="9" s="1"/>
  <c r="X269" i="9"/>
  <c r="AM269" i="9"/>
  <c r="AN269" i="9" s="1"/>
  <c r="AM25" i="9"/>
  <c r="AN25" i="9" s="1"/>
  <c r="X25" i="9"/>
  <c r="X196" i="9"/>
  <c r="AM196" i="9"/>
  <c r="AN196" i="9" s="1"/>
  <c r="AM181" i="9"/>
  <c r="AN181" i="9" s="1"/>
  <c r="X181" i="9"/>
  <c r="X106" i="9"/>
  <c r="AM106" i="9"/>
  <c r="AN106" i="9" s="1"/>
  <c r="X125" i="9"/>
  <c r="AM125" i="9"/>
  <c r="AN125" i="9" s="1"/>
  <c r="X206" i="9"/>
  <c r="AM206" i="9"/>
  <c r="AN206" i="9" s="1"/>
  <c r="AM169" i="9"/>
  <c r="AN169" i="9" s="1"/>
  <c r="W38" i="9"/>
  <c r="W49" i="9"/>
  <c r="X49" i="9" s="1"/>
  <c r="W257" i="9"/>
  <c r="X257" i="9" s="1"/>
  <c r="X65" i="9"/>
  <c r="X256" i="9"/>
  <c r="V96" i="9"/>
  <c r="AM110" i="9"/>
  <c r="AN110" i="9" s="1"/>
  <c r="X33" i="9"/>
  <c r="AM100" i="9"/>
  <c r="AN100" i="9" s="1"/>
  <c r="AM166" i="9"/>
  <c r="AN166" i="9" s="1"/>
  <c r="X167" i="9"/>
  <c r="X135" i="9"/>
  <c r="X24" i="9"/>
  <c r="X157" i="9"/>
  <c r="W26" i="9"/>
  <c r="W187" i="9"/>
  <c r="AM145" i="9"/>
  <c r="AN145" i="9" s="1"/>
  <c r="X235" i="9"/>
  <c r="AM203" i="9"/>
  <c r="AN203" i="9" s="1"/>
  <c r="W278" i="9"/>
  <c r="W127" i="9"/>
  <c r="X242" i="9"/>
  <c r="AM242" i="9"/>
  <c r="AN242" i="9" s="1"/>
  <c r="X158" i="9"/>
  <c r="AM158" i="9"/>
  <c r="AN158" i="9" s="1"/>
  <c r="X177" i="9"/>
  <c r="AM177" i="9"/>
  <c r="AN177" i="9" s="1"/>
  <c r="X105" i="9"/>
  <c r="AM105" i="9"/>
  <c r="AN105" i="9" s="1"/>
  <c r="X126" i="9"/>
  <c r="AM126" i="9"/>
  <c r="AN126" i="9" s="1"/>
  <c r="X114" i="9"/>
  <c r="AM114" i="9"/>
  <c r="AN114" i="9" s="1"/>
  <c r="X253" i="9"/>
  <c r="AM253" i="9"/>
  <c r="AN253" i="9" s="1"/>
  <c r="X151" i="9"/>
  <c r="AM151" i="9"/>
  <c r="AN151" i="9" s="1"/>
  <c r="AM61" i="9"/>
  <c r="AN61" i="9" s="1"/>
  <c r="X61" i="9"/>
  <c r="X129" i="9"/>
  <c r="AM129" i="9"/>
  <c r="AN129" i="9" s="1"/>
  <c r="AM155" i="9"/>
  <c r="AN155" i="9" s="1"/>
  <c r="X155" i="9"/>
  <c r="AM260" i="9"/>
  <c r="AN260" i="9" s="1"/>
  <c r="X260" i="9"/>
  <c r="AM199" i="9"/>
  <c r="AN199" i="9" s="1"/>
  <c r="X199" i="9"/>
  <c r="X159" i="9"/>
  <c r="AM159" i="9"/>
  <c r="AN159" i="9" s="1"/>
  <c r="W112" i="9"/>
  <c r="W76" i="9"/>
  <c r="V6" i="9"/>
  <c r="AM214" i="9"/>
  <c r="AN214" i="9" s="1"/>
  <c r="X214" i="9"/>
  <c r="AM18" i="9"/>
  <c r="AN18" i="9" s="1"/>
  <c r="X18" i="9"/>
  <c r="AM231" i="9"/>
  <c r="AN231" i="9" s="1"/>
  <c r="X231" i="9"/>
  <c r="X120" i="9"/>
  <c r="AM120" i="9"/>
  <c r="AN120" i="9" s="1"/>
  <c r="AM252" i="9"/>
  <c r="AN252" i="9" s="1"/>
  <c r="X252" i="9"/>
  <c r="AM28" i="9"/>
  <c r="AN28" i="9" s="1"/>
  <c r="X28" i="9"/>
  <c r="X64" i="9"/>
  <c r="AM64" i="9"/>
  <c r="AN64" i="9" s="1"/>
  <c r="AM118" i="9"/>
  <c r="AN118" i="9" s="1"/>
  <c r="X118" i="9"/>
  <c r="AM208" i="9"/>
  <c r="AN208" i="9" s="1"/>
  <c r="X208" i="9"/>
  <c r="X144" i="9"/>
  <c r="AM144" i="9"/>
  <c r="AN144" i="9" s="1"/>
  <c r="X32" i="9"/>
  <c r="AM32" i="9"/>
  <c r="AN32" i="9" s="1"/>
  <c r="AM39" i="9"/>
  <c r="AN39" i="9" s="1"/>
  <c r="X39" i="9"/>
  <c r="AM134" i="9"/>
  <c r="AN134" i="9" s="1"/>
  <c r="X134" i="9"/>
  <c r="AM138" i="9"/>
  <c r="AN138" i="9" s="1"/>
  <c r="X138" i="9"/>
  <c r="AM278" i="9"/>
  <c r="AN278" i="9" s="1"/>
  <c r="X278" i="9"/>
  <c r="AM189" i="9"/>
  <c r="AN189" i="9" s="1"/>
  <c r="X189" i="9"/>
  <c r="X143" i="9"/>
  <c r="AM143" i="9"/>
  <c r="AN143" i="9" s="1"/>
  <c r="X122" i="9"/>
  <c r="AM122" i="9"/>
  <c r="AN122" i="9" s="1"/>
  <c r="AM194" i="9"/>
  <c r="AN194" i="9" s="1"/>
  <c r="X194" i="9"/>
  <c r="X173" i="9"/>
  <c r="AM173" i="9"/>
  <c r="AN173" i="9" s="1"/>
  <c r="AM262" i="9"/>
  <c r="AN262" i="9" s="1"/>
  <c r="X262" i="9"/>
  <c r="AM132" i="9"/>
  <c r="AN132" i="9" s="1"/>
  <c r="X132" i="9"/>
  <c r="X72" i="9"/>
  <c r="AM88" i="9"/>
  <c r="AN88" i="9" s="1"/>
  <c r="X88" i="9"/>
  <c r="X154" i="9"/>
  <c r="AM154" i="9"/>
  <c r="AN154" i="9" s="1"/>
  <c r="AM101" i="9"/>
  <c r="AN101" i="9" s="1"/>
  <c r="X101" i="9"/>
  <c r="AM146" i="9"/>
  <c r="AN146" i="9" s="1"/>
  <c r="X146" i="9"/>
  <c r="AM131" i="9"/>
  <c r="AN131" i="9" s="1"/>
  <c r="X131" i="9"/>
  <c r="AM224" i="9"/>
  <c r="AN224" i="9" s="1"/>
  <c r="X224" i="9"/>
  <c r="X93" i="9"/>
  <c r="AM93" i="9"/>
  <c r="AN93" i="9" s="1"/>
  <c r="AM175" i="9"/>
  <c r="AN175" i="9" s="1"/>
  <c r="X175" i="9"/>
  <c r="AM271" i="9"/>
  <c r="AN271" i="9" s="1"/>
  <c r="X271" i="9"/>
  <c r="V192" i="9"/>
  <c r="W183" i="9"/>
  <c r="AM46" i="9"/>
  <c r="AN46" i="9" s="1"/>
  <c r="X46" i="9"/>
  <c r="AM275" i="9"/>
  <c r="AN275" i="9" s="1"/>
  <c r="X275" i="9"/>
  <c r="AM68" i="9"/>
  <c r="AN68" i="9" s="1"/>
  <c r="X68" i="9"/>
  <c r="X76" i="9"/>
  <c r="AM76" i="9"/>
  <c r="AN76" i="9" s="1"/>
  <c r="AM92" i="9"/>
  <c r="AN92" i="9" s="1"/>
  <c r="X92" i="9"/>
  <c r="AM240" i="9"/>
  <c r="AN240" i="9" s="1"/>
  <c r="X240" i="9"/>
  <c r="X13" i="9"/>
  <c r="AM13" i="9"/>
  <c r="AN13" i="9" s="1"/>
  <c r="X86" i="9"/>
  <c r="AM86" i="9"/>
  <c r="AN86" i="9" s="1"/>
  <c r="X255" i="9"/>
  <c r="AM255" i="9"/>
  <c r="AN255" i="9" s="1"/>
  <c r="AM162" i="9"/>
  <c r="AN162" i="9" s="1"/>
  <c r="X162" i="9"/>
  <c r="AM54" i="9"/>
  <c r="AN54" i="9" s="1"/>
  <c r="X54" i="9"/>
  <c r="X71" i="9"/>
  <c r="AM71" i="9"/>
  <c r="AN71" i="9" s="1"/>
  <c r="W67" i="9"/>
  <c r="AM197" i="9"/>
  <c r="AN197" i="9" s="1"/>
  <c r="X197" i="9"/>
  <c r="AM83" i="9"/>
  <c r="AN83" i="9" s="1"/>
  <c r="X83" i="9"/>
  <c r="X45" i="9"/>
  <c r="AM45" i="9"/>
  <c r="AN45" i="9" s="1"/>
  <c r="W179" i="9"/>
  <c r="W36" i="9"/>
  <c r="AM21" i="9"/>
  <c r="AN21" i="9" s="1"/>
  <c r="X21" i="9"/>
  <c r="AM225" i="9"/>
  <c r="AN225" i="9" s="1"/>
  <c r="X225" i="9"/>
  <c r="AM30" i="9"/>
  <c r="AN30" i="9" s="1"/>
  <c r="X30" i="9"/>
  <c r="AM182" i="9"/>
  <c r="AN182" i="9" s="1"/>
  <c r="X182" i="9"/>
  <c r="X191" i="9"/>
  <c r="AM191" i="9"/>
  <c r="AN191" i="9" s="1"/>
  <c r="AM55" i="9"/>
  <c r="AN55" i="9" s="1"/>
  <c r="X55" i="9"/>
  <c r="X115" i="9"/>
  <c r="AM115" i="9"/>
  <c r="AN115" i="9" s="1"/>
  <c r="X22" i="9"/>
  <c r="AM22" i="9"/>
  <c r="AN22" i="9" s="1"/>
  <c r="AM136" i="9"/>
  <c r="AN136" i="9" s="1"/>
  <c r="X136" i="9"/>
  <c r="AM29" i="9"/>
  <c r="AN29" i="9" s="1"/>
  <c r="X29" i="9"/>
  <c r="AM139" i="9"/>
  <c r="AN139" i="9" s="1"/>
  <c r="X139" i="9"/>
  <c r="AM218" i="9"/>
  <c r="AN218" i="9" s="1"/>
  <c r="X218" i="9"/>
  <c r="X188" i="9"/>
  <c r="AM188" i="9"/>
  <c r="AN188" i="9" s="1"/>
  <c r="X128" i="9"/>
  <c r="AM128" i="9"/>
  <c r="AN128" i="9" s="1"/>
  <c r="X184" i="9"/>
  <c r="AM184" i="9"/>
  <c r="AN184" i="9" s="1"/>
  <c r="X161" i="9"/>
  <c r="AM161" i="9"/>
  <c r="AN161" i="9" s="1"/>
  <c r="AM137" i="9"/>
  <c r="AN137" i="9" s="1"/>
  <c r="X137" i="9"/>
  <c r="AM103" i="9"/>
  <c r="AN103" i="9" s="1"/>
  <c r="X103" i="9"/>
  <c r="AM27" i="9"/>
  <c r="AN27" i="9" s="1"/>
  <c r="X27" i="9"/>
  <c r="AM109" i="9"/>
  <c r="AN109" i="9" s="1"/>
  <c r="X109" i="9"/>
  <c r="X48" i="9"/>
  <c r="AM48" i="9"/>
  <c r="AN48" i="9" s="1"/>
  <c r="AM265" i="9"/>
  <c r="AN265" i="9" s="1"/>
  <c r="X265" i="9"/>
  <c r="AM121" i="9"/>
  <c r="AN121" i="9" s="1"/>
  <c r="X121" i="9"/>
  <c r="AM119" i="9"/>
  <c r="AN119" i="9" s="1"/>
  <c r="X119" i="9"/>
  <c r="AM124" i="9"/>
  <c r="AN124" i="9" s="1"/>
  <c r="X124" i="9"/>
  <c r="AM160" i="9"/>
  <c r="AN160" i="9" s="1"/>
  <c r="X160" i="9"/>
  <c r="AM180" i="9"/>
  <c r="AN180" i="9" s="1"/>
  <c r="X180" i="9"/>
  <c r="X133" i="9"/>
  <c r="AM133" i="9"/>
  <c r="AN133" i="9" s="1"/>
  <c r="X190" i="9"/>
  <c r="AM190" i="9"/>
  <c r="AN190" i="9" s="1"/>
  <c r="AM219" i="9"/>
  <c r="AN219" i="9" s="1"/>
  <c r="X219" i="9"/>
  <c r="X12" i="9"/>
  <c r="AM12" i="9"/>
  <c r="AN12" i="9" s="1"/>
  <c r="AM84" i="9"/>
  <c r="AN84" i="9" s="1"/>
  <c r="X84" i="9"/>
  <c r="AM44" i="9"/>
  <c r="AN44" i="9" s="1"/>
  <c r="X44" i="9"/>
  <c r="X9" i="9"/>
  <c r="AM9" i="9"/>
  <c r="AN9" i="9" s="1"/>
  <c r="AM226" i="9"/>
  <c r="AN226" i="9" s="1"/>
  <c r="X226" i="9"/>
  <c r="X59" i="9"/>
  <c r="AM59" i="9"/>
  <c r="AN59" i="9" s="1"/>
  <c r="AM228" i="9"/>
  <c r="AN228" i="9" s="1"/>
  <c r="X228" i="9"/>
  <c r="X259" i="9"/>
  <c r="AM259" i="9"/>
  <c r="AN259" i="9" s="1"/>
  <c r="X97" i="9"/>
  <c r="AM97" i="9"/>
  <c r="AN97" i="9" s="1"/>
  <c r="X51" i="9"/>
  <c r="AM51" i="9"/>
  <c r="AN51" i="9" s="1"/>
  <c r="U87" i="9"/>
  <c r="W87" i="9" s="1"/>
  <c r="AM238" i="9"/>
  <c r="AN238" i="9" s="1"/>
  <c r="X238" i="9"/>
  <c r="X152" i="9"/>
  <c r="AM152" i="9"/>
  <c r="AN152" i="9" s="1"/>
  <c r="AM41" i="9"/>
  <c r="AN41" i="9" s="1"/>
  <c r="X41" i="9"/>
  <c r="X204" i="9"/>
  <c r="AM204" i="9"/>
  <c r="AN204" i="9" s="1"/>
  <c r="AM164" i="9"/>
  <c r="AN164" i="9" s="1"/>
  <c r="X164" i="9"/>
  <c r="X69" i="9"/>
  <c r="X78" i="9"/>
  <c r="AM78" i="9"/>
  <c r="AN78" i="9" s="1"/>
  <c r="AM254" i="9"/>
  <c r="AN254" i="9" s="1"/>
  <c r="X254" i="9"/>
  <c r="X217" i="9"/>
  <c r="AM217" i="9"/>
  <c r="AN217" i="9" s="1"/>
  <c r="X95" i="9"/>
  <c r="AM95" i="9"/>
  <c r="AN95" i="9" s="1"/>
  <c r="X232" i="9"/>
  <c r="AM232" i="9"/>
  <c r="AN232" i="9" s="1"/>
  <c r="W244" i="9"/>
  <c r="X223" i="9"/>
  <c r="AM223" i="9"/>
  <c r="AN223" i="9" s="1"/>
  <c r="X250" i="9"/>
  <c r="AM250" i="9"/>
  <c r="AN250" i="9" s="1"/>
  <c r="AM63" i="9"/>
  <c r="AN63" i="9" s="1"/>
  <c r="X63" i="9"/>
  <c r="V43" i="9"/>
  <c r="X52" i="9"/>
  <c r="AM52" i="9"/>
  <c r="AN52" i="9" s="1"/>
  <c r="V87" i="9"/>
  <c r="AM261" i="9"/>
  <c r="AN261" i="9" s="1"/>
  <c r="X261" i="9"/>
  <c r="AM96" i="9"/>
  <c r="AN96" i="9" s="1"/>
  <c r="X96" i="9"/>
  <c r="X17" i="9"/>
  <c r="AM17" i="9"/>
  <c r="AN17" i="9" s="1"/>
  <c r="AM116" i="9"/>
  <c r="AN116" i="9" s="1"/>
  <c r="X116" i="9"/>
  <c r="X34" i="9"/>
  <c r="AM34" i="9"/>
  <c r="AN34" i="9" s="1"/>
  <c r="V11" i="9"/>
  <c r="T11" i="9"/>
  <c r="U11" i="9" s="1"/>
  <c r="W11" i="9" s="1"/>
  <c r="AM213" i="9"/>
  <c r="AN213" i="9" s="1"/>
  <c r="X213" i="9"/>
  <c r="X268" i="9"/>
  <c r="AM268" i="9"/>
  <c r="AN268" i="9" s="1"/>
  <c r="X10" i="9"/>
  <c r="AM10" i="9"/>
  <c r="AN10" i="9" s="1"/>
  <c r="AM212" i="9"/>
  <c r="AN212" i="9" s="1"/>
  <c r="X212" i="9"/>
  <c r="X221" i="9"/>
  <c r="AM221" i="9"/>
  <c r="AN221" i="9" s="1"/>
  <c r="AM56" i="9"/>
  <c r="AN56" i="9" s="1"/>
  <c r="X56" i="9"/>
  <c r="X247" i="9"/>
  <c r="AM247" i="9"/>
  <c r="AN247" i="9" s="1"/>
  <c r="X20" i="9"/>
  <c r="AM20" i="9"/>
  <c r="AN20" i="9" s="1"/>
  <c r="X215" i="9"/>
  <c r="AM215" i="9"/>
  <c r="AN215" i="9" s="1"/>
  <c r="AM264" i="9"/>
  <c r="AN264" i="9" s="1"/>
  <c r="X264" i="9"/>
  <c r="AM99" i="9"/>
  <c r="AN99" i="9" s="1"/>
  <c r="X99" i="9"/>
  <c r="X216" i="9"/>
  <c r="AM216" i="9"/>
  <c r="AN216" i="9" s="1"/>
  <c r="X233" i="9"/>
  <c r="AM233" i="9"/>
  <c r="AN233" i="9" s="1"/>
  <c r="X73" i="9"/>
  <c r="AM73" i="9"/>
  <c r="AN73" i="9" s="1"/>
  <c r="X207" i="9"/>
  <c r="AM207" i="9"/>
  <c r="AN207" i="9" s="1"/>
  <c r="AM251" i="9"/>
  <c r="AN251" i="9" s="1"/>
  <c r="X251" i="9"/>
  <c r="X230" i="9"/>
  <c r="AM230" i="9"/>
  <c r="AN230" i="9" s="1"/>
  <c r="X202" i="9"/>
  <c r="AM202" i="9"/>
  <c r="AN202" i="9" s="1"/>
  <c r="X163" i="9"/>
  <c r="AM163" i="9"/>
  <c r="AN163" i="9" s="1"/>
  <c r="AM172" i="9"/>
  <c r="AN172" i="9" s="1"/>
  <c r="X172" i="9"/>
  <c r="X170" i="9"/>
  <c r="AM170" i="9"/>
  <c r="AN170" i="9" s="1"/>
  <c r="V8" i="9"/>
  <c r="T8" i="9"/>
  <c r="U8" i="9" s="1"/>
  <c r="W8" i="9" s="1"/>
  <c r="X82" i="9"/>
  <c r="AM82" i="9"/>
  <c r="AN82" i="9" s="1"/>
  <c r="X70" i="9"/>
  <c r="AM70" i="9"/>
  <c r="AN70" i="9" s="1"/>
  <c r="X248" i="9"/>
  <c r="AM248" i="9"/>
  <c r="AN248" i="9" s="1"/>
  <c r="X245" i="9"/>
  <c r="AM245" i="9"/>
  <c r="AN245" i="9" s="1"/>
  <c r="X236" i="9"/>
  <c r="AM236" i="9"/>
  <c r="AN236" i="9" s="1"/>
  <c r="AM15" i="9"/>
  <c r="AN15" i="9" s="1"/>
  <c r="X15" i="9"/>
  <c r="X174" i="9"/>
  <c r="AM174" i="9"/>
  <c r="AN174" i="9" s="1"/>
  <c r="X91" i="9"/>
  <c r="AM91" i="9"/>
  <c r="AN91" i="9" s="1"/>
  <c r="X274" i="9"/>
  <c r="AM274" i="9"/>
  <c r="AN274" i="9" s="1"/>
  <c r="X277" i="9"/>
  <c r="AM277" i="9"/>
  <c r="AN277" i="9" s="1"/>
  <c r="AM50" i="9"/>
  <c r="AN50" i="9" s="1"/>
  <c r="X50" i="9"/>
  <c r="AM227" i="9"/>
  <c r="AN227" i="9" s="1"/>
  <c r="X227" i="9"/>
  <c r="AM42" i="9"/>
  <c r="AN42" i="9" s="1"/>
  <c r="X42" i="9"/>
  <c r="AM23" i="9"/>
  <c r="AN23" i="9" s="1"/>
  <c r="X23" i="9"/>
  <c r="AM147" i="9"/>
  <c r="AN147" i="9" s="1"/>
  <c r="X147" i="9"/>
  <c r="AM98" i="9" l="1"/>
  <c r="AN98" i="9" s="1"/>
  <c r="X31" i="9"/>
  <c r="X43" i="9"/>
  <c r="X75" i="9"/>
  <c r="AM234" i="9"/>
  <c r="AN234" i="9" s="1"/>
  <c r="AM6" i="9"/>
  <c r="AN6" i="9" s="1"/>
  <c r="AM192" i="9"/>
  <c r="AN192" i="9" s="1"/>
  <c r="X130" i="9"/>
  <c r="AM130" i="9"/>
  <c r="AN130" i="9" s="1"/>
  <c r="AM267" i="9"/>
  <c r="AN267" i="9" s="1"/>
  <c r="AM257" i="9"/>
  <c r="AN257" i="9" s="1"/>
  <c r="AM149" i="9"/>
  <c r="AN149" i="9" s="1"/>
  <c r="X149" i="9"/>
  <c r="X127" i="9"/>
  <c r="AM127" i="9"/>
  <c r="AN127" i="9" s="1"/>
  <c r="AM38" i="9"/>
  <c r="AN38" i="9" s="1"/>
  <c r="X38" i="9"/>
  <c r="AM49" i="9"/>
  <c r="AN49" i="9" s="1"/>
  <c r="AM187" i="9"/>
  <c r="AN187" i="9" s="1"/>
  <c r="X187" i="9"/>
  <c r="X26" i="9"/>
  <c r="AM26" i="9"/>
  <c r="AN26" i="9" s="1"/>
  <c r="X112" i="9"/>
  <c r="AM112" i="9"/>
  <c r="AN112" i="9" s="1"/>
  <c r="AM183" i="9"/>
  <c r="AN183" i="9" s="1"/>
  <c r="X183" i="9"/>
  <c r="AM36" i="9"/>
  <c r="AN36" i="9" s="1"/>
  <c r="X36" i="9"/>
  <c r="AM179" i="9"/>
  <c r="AN179" i="9" s="1"/>
  <c r="X179" i="9"/>
  <c r="X67" i="9"/>
  <c r="AM67" i="9"/>
  <c r="AN67" i="9" s="1"/>
  <c r="AM11" i="9"/>
  <c r="AN11" i="9" s="1"/>
  <c r="X11" i="9"/>
  <c r="X8" i="9"/>
  <c r="AM8" i="9"/>
  <c r="AN8" i="9" s="1"/>
  <c r="X244" i="9"/>
  <c r="AM244" i="9"/>
  <c r="AN244" i="9" s="1"/>
  <c r="AM87" i="9"/>
  <c r="AN87" i="9" s="1"/>
  <c r="X8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Eyron</author>
  </authors>
  <commentList>
    <comment ref="AI4" authorId="0" shapeId="0" xr:uid="{00000000-0006-0000-0800-000001000000}">
      <text>
        <r>
          <rPr>
            <b/>
            <sz val="9"/>
            <color indexed="81"/>
            <rFont val="Tahoma"/>
            <family val="2"/>
          </rPr>
          <t>Eyron:</t>
        </r>
        <r>
          <rPr>
            <sz val="9"/>
            <color indexed="81"/>
            <rFont val="Tahoma"/>
            <family val="2"/>
          </rPr>
          <t xml:space="preserve">
</t>
        </r>
      </text>
    </comment>
    <comment ref="AP5" authorId="0" shapeId="0" xr:uid="{00000000-0006-0000-0800-000002000000}">
      <text>
        <r>
          <rPr>
            <b/>
            <sz val="9"/>
            <color indexed="81"/>
            <rFont val="Tahoma"/>
            <family val="2"/>
          </rPr>
          <t>Eyron:</t>
        </r>
        <r>
          <rPr>
            <sz val="9"/>
            <color indexed="81"/>
            <rFont val="Tahoma"/>
            <family val="2"/>
          </rPr>
          <t xml:space="preserve">
= (Severity Score) x (Likelihood of Occurrence)</t>
        </r>
      </text>
    </comment>
    <comment ref="AQ5" authorId="0" shapeId="0" xr:uid="{00000000-0006-0000-0800-000003000000}">
      <text>
        <r>
          <rPr>
            <b/>
            <sz val="9"/>
            <color indexed="81"/>
            <rFont val="Tahoma"/>
            <family val="2"/>
          </rPr>
          <t>Eyron:</t>
        </r>
        <r>
          <rPr>
            <sz val="9"/>
            <color indexed="81"/>
            <rFont val="Tahoma"/>
            <family val="2"/>
          </rPr>
          <t xml:space="preserve">
</t>
        </r>
      </text>
    </comment>
  </commentList>
</comments>
</file>

<file path=xl/sharedStrings.xml><?xml version="1.0" encoding="utf-8"?>
<sst xmlns="http://schemas.openxmlformats.org/spreadsheetml/2006/main" count="3459" uniqueCount="334">
  <si>
    <t>Geographical Area or Ecosystem</t>
  </si>
  <si>
    <t>Barangay</t>
  </si>
  <si>
    <t>EXPOSURE</t>
  </si>
  <si>
    <t>SENSITIVITY</t>
  </si>
  <si>
    <t>ADAPTIVE CAPACITY</t>
  </si>
  <si>
    <t>Vulnerability Score</t>
  </si>
  <si>
    <t>Severity of Consequence Score</t>
  </si>
  <si>
    <t>Risk Score</t>
  </si>
  <si>
    <t>Risk Category</t>
  </si>
  <si>
    <t>Likelihood of Occurrence</t>
  </si>
  <si>
    <t>Exposure Score</t>
  </si>
  <si>
    <t>Wealth</t>
  </si>
  <si>
    <t>Technology</t>
  </si>
  <si>
    <t>Information</t>
  </si>
  <si>
    <t>Score (1-6)</t>
  </si>
  <si>
    <t>Sensitivity Score</t>
  </si>
  <si>
    <t>(Be consistent with the city-wide hazards)</t>
  </si>
  <si>
    <t>Climate Variable</t>
  </si>
  <si>
    <t>Hazard</t>
  </si>
  <si>
    <t>HAZARD</t>
  </si>
  <si>
    <t>Vulnerabilty Category</t>
  </si>
  <si>
    <t>Degree of Impact</t>
  </si>
  <si>
    <t>Description</t>
  </si>
  <si>
    <t>Ave. Adaptive Capacity</t>
  </si>
  <si>
    <t>Summary of Findings (Exposure)</t>
  </si>
  <si>
    <t>Summary of Findings (Sensitivity)</t>
  </si>
  <si>
    <t>Summary of Findings (Adaptive Capacity)</t>
  </si>
  <si>
    <t>Magnitude or Depth</t>
  </si>
  <si>
    <t>Average Sensitivity Score</t>
  </si>
  <si>
    <t>INFRASTRUCTURE: ROADS AND BRIDGES</t>
  </si>
  <si>
    <t>Road classification</t>
  </si>
  <si>
    <t>Replacement cost</t>
  </si>
  <si>
    <t>Percentage of cemented / asphalt road</t>
  </si>
  <si>
    <t>% of rough roads</t>
  </si>
  <si>
    <t>AMBAGO</t>
  </si>
  <si>
    <t>BABAG</t>
  </si>
  <si>
    <t>BADING</t>
  </si>
  <si>
    <t>BANCASI</t>
  </si>
  <si>
    <t>BANZA</t>
  </si>
  <si>
    <t>BAOBAOAN</t>
  </si>
  <si>
    <t>BOBON</t>
  </si>
  <si>
    <t>DOONGAN</t>
  </si>
  <si>
    <t>DUMALAGAN</t>
  </si>
  <si>
    <t>LIBERTAD</t>
  </si>
  <si>
    <t>LUMBOCAN</t>
  </si>
  <si>
    <t>MASAO</t>
  </si>
  <si>
    <t>MAUG</t>
  </si>
  <si>
    <t>PAGATPATAN</t>
  </si>
  <si>
    <t>PINAMANCULAN</t>
  </si>
  <si>
    <t>City</t>
  </si>
  <si>
    <t>Exposed Length (Linear Kilometer)</t>
  </si>
  <si>
    <t>Value of Exposed Lifeline</t>
  </si>
  <si>
    <t>Road Length
(Linear Kilometer)</t>
  </si>
  <si>
    <t>% Exposed
Length</t>
  </si>
  <si>
    <t>Social</t>
  </si>
  <si>
    <t>Infrastructure</t>
  </si>
  <si>
    <t>Institutions/Government</t>
  </si>
  <si>
    <t>Road Length</t>
  </si>
  <si>
    <t>% Percentage of cemented/asphalt road</t>
  </si>
  <si>
    <t>W_Adaptive Capacity Score</t>
  </si>
  <si>
    <t>T_Adaptive Capacity Score</t>
  </si>
  <si>
    <t>S_Adaptive Capavity Score</t>
  </si>
  <si>
    <t>I_Adaptive Capacity Score</t>
  </si>
  <si>
    <t>I/G_Adaptive capacity score</t>
  </si>
  <si>
    <t>Inf_Adaptive capacity score</t>
  </si>
  <si>
    <t>Degree of Impact/Threat Level</t>
  </si>
  <si>
    <t>DOI_Category</t>
  </si>
  <si>
    <t>Exposed Cemented/Asphalt Road</t>
  </si>
  <si>
    <t>Exposed Rough Roads</t>
  </si>
  <si>
    <t>Sector</t>
  </si>
  <si>
    <t>SUMMARY</t>
  </si>
  <si>
    <t>Degree of Impact/Threat level</t>
  </si>
  <si>
    <t>AC Level</t>
  </si>
  <si>
    <t>Summary and Findings</t>
  </si>
  <si>
    <t>Risk Level</t>
  </si>
  <si>
    <t>Impact</t>
  </si>
  <si>
    <t>Exposure</t>
  </si>
  <si>
    <t>Sensitivity</t>
  </si>
  <si>
    <t>Score (1-5)</t>
  </si>
  <si>
    <t>(Score 1-5)</t>
  </si>
  <si>
    <t>TL/AC</t>
  </si>
  <si>
    <t>Coastal</t>
  </si>
  <si>
    <t>Roads Affected</t>
  </si>
  <si>
    <t>Majority of the roads affected are rough roads.</t>
  </si>
  <si>
    <t>Lowland</t>
  </si>
  <si>
    <t>Majority of the roads affected are cemented/asphalt roads.</t>
  </si>
  <si>
    <t>Upland</t>
  </si>
  <si>
    <t>Urban</t>
  </si>
  <si>
    <t>Seawalls</t>
  </si>
  <si>
    <t>-Seawalls
-Floodwalls
-Dikes/Levees
-Coastal Roads</t>
  </si>
  <si>
    <t>-BDRRM Rescue team available 
-Disaster Plan</t>
  </si>
  <si>
    <t xml:space="preserve">-5% Calamity fund
-Brgy. IRA
</t>
  </si>
  <si>
    <t>-Equipment and supplies for emergency are available</t>
  </si>
  <si>
    <t>-There is political willingness to allocate resources to build adaptive capacity of LGU</t>
  </si>
  <si>
    <t>-Information Education Campaign
-Alert Level</t>
  </si>
  <si>
    <t>Coastal Barangays</t>
  </si>
  <si>
    <t>Decision Area
(Barangay)
Col (1)</t>
  </si>
  <si>
    <t>Exposure
Col (2)</t>
  </si>
  <si>
    <t>Summary of Findings
Col (3)</t>
  </si>
  <si>
    <t>Risk Score and Category
Col (4)</t>
  </si>
  <si>
    <t>Implications
(If no action is taken)
Col (5)</t>
  </si>
  <si>
    <t>Key Challenges and Issues, and Opportunities
Col (6)</t>
  </si>
  <si>
    <t>3 Barangays</t>
  </si>
  <si>
    <t>Urban Barangays</t>
  </si>
  <si>
    <t>Lowland Barangays</t>
  </si>
  <si>
    <t>Upland Barangays</t>
  </si>
  <si>
    <t>- 29.23 km of roads are exposed to flooding caused by storm surges (47.40% are cemented/asphalt roads
- 52.60% are rough roads)</t>
  </si>
  <si>
    <t>- loss of life, cause property damage, extreme flooding, coastal erosion
- Storm surges can cause damage to building foundation collapsing the entire stability to a structure, which then would affect the usability of buildings and facilities (i.e Ports)
-transportation facilities such as roads and bridges get damaged delaying the response and recovery</t>
  </si>
  <si>
    <t>- loss of life, cause property damage, extreme flooding
- transportation facilities such as roads and bridges get damaged delaying the response and recovery</t>
  </si>
  <si>
    <t>- cause property damage, moderate flooding
- transportation facilities such as roads and bridges get damaged delaying the response and recovery</t>
  </si>
  <si>
    <t>- transportation facilities such as roads and bridges get damaged delaying the response and recovery</t>
  </si>
  <si>
    <t>Low lying structures and facilities</t>
  </si>
  <si>
    <t>Low lying structures and facilities adjacent to a bay</t>
  </si>
  <si>
    <t>- 0.303 km of roads are exposed (0.7% are cemented/asphalt roads
- 99.30% are rough roads)</t>
  </si>
  <si>
    <t>- 57.37 km of roads are exposed (77.92% are cemented/asphalt roads
- 22.08% are rough roads)</t>
  </si>
  <si>
    <t>- 0.182 km of roads are exposed (49.70% are cemented/asphalt roads
- 50.30% are rough roads)</t>
  </si>
  <si>
    <t>11 Barangays</t>
  </si>
  <si>
    <t>1 Barangay</t>
  </si>
  <si>
    <t>Table XX. Reviewing Current Development Goals and Objectives</t>
  </si>
  <si>
    <t>VISION:</t>
  </si>
  <si>
    <t xml:space="preserve">The government makes it their vision to promote Butuan City as “a great hub city of opportunities for all that spurs and supports Caraga’s sustainable growth and development”. </t>
  </si>
  <si>
    <t>MISSION:</t>
  </si>
  <si>
    <t xml:space="preserve">Butuan City will strive to achieve a vibrant, smart eco-city that is sustainable, livable, resilient and competitive. </t>
  </si>
  <si>
    <t>OVERALL GOAL:</t>
  </si>
  <si>
    <t>Sustainable Growth and Development and Resilient City</t>
  </si>
  <si>
    <t>OBJECTIVES:</t>
  </si>
  <si>
    <t>A peaceful, safe, resilient and socially inclusive Mindanao of diverse cultures harmoniously enjoying a sustainable and competitive agro-industrial and resource-based economy</t>
  </si>
  <si>
    <t xml:space="preserve">1. Sustainability - to secure its agricultural land and green spaces for economic growth 
and food security 
</t>
  </si>
  <si>
    <t xml:space="preserve">2. Socio-Economic Development - poverty reduction through addressing gaps on the provision of basic social services: water, health and education. Strategies on economic development should focus on job generation through ecotourism, value adding of agricultural products and facilitate the delivery of mass transportation for its people </t>
  </si>
  <si>
    <t>3. Resiliency - strengthen its adaptation and resilient capacity, being highly vulnerable to sea level rise, flooding, storm surge/tsunami and other extreme weather conditions.</t>
  </si>
  <si>
    <t>Sectoral Goal</t>
  </si>
  <si>
    <t>Objectives</t>
  </si>
  <si>
    <t>Link to Climate Change (Refer to relevant technical findings of the sector)</t>
  </si>
  <si>
    <t>Is there A Need to Enhance or Formulate New Objectives?</t>
  </si>
  <si>
    <t>Development Objectives Enhanced or Reformulated to Climate Objectives</t>
  </si>
  <si>
    <t xml:space="preserve">NCCAP Goals </t>
  </si>
  <si>
    <t xml:space="preserve">Climate Change Objectives </t>
  </si>
  <si>
    <t>Objective Indicators</t>
  </si>
  <si>
    <t>Yes</t>
  </si>
  <si>
    <t>No</t>
  </si>
  <si>
    <t xml:space="preserve">Food Security </t>
  </si>
  <si>
    <t xml:space="preserve">Water Sufficiency </t>
  </si>
  <si>
    <t xml:space="preserve">Ecological and Environmental Stability </t>
  </si>
  <si>
    <t xml:space="preserve">Human Security </t>
  </si>
  <si>
    <t xml:space="preserve">Climate-Smart Industries and Services </t>
  </si>
  <si>
    <t xml:space="preserve">Sustainable Energy </t>
  </si>
  <si>
    <t xml:space="preserve">Knowledge and Capacity Development </t>
  </si>
  <si>
    <t>Secure, Empowered and Culture-oriented Citizenry</t>
  </si>
  <si>
    <t>Ascending, Competitive and Inclusive Economy</t>
  </si>
  <si>
    <t xml:space="preserve">Climate-adaptive, Innovative and Safe Infrastructure </t>
  </si>
  <si>
    <t>- Improve and upgrade existing road networks</t>
  </si>
  <si>
    <t>●</t>
  </si>
  <si>
    <t>Green, Smart and Resilient Environment</t>
  </si>
  <si>
    <t xml:space="preserve">Transparent, Efficient and Proactive Governance </t>
  </si>
  <si>
    <t>Low</t>
  </si>
  <si>
    <t>Medium</t>
  </si>
  <si>
    <t>High</t>
  </si>
  <si>
    <t>Remarks</t>
  </si>
  <si>
    <t>ü</t>
  </si>
  <si>
    <t>û</t>
  </si>
  <si>
    <t>No changes</t>
  </si>
  <si>
    <t>50% of the City's road systems are resilient to CC impacts and promote sustainable construction practices</t>
  </si>
  <si>
    <t>100% of the City's road systems are resilient to CC impacts and promote sustainable construction practices</t>
  </si>
  <si>
    <t>Increase climate resilient and sustainable road systems</t>
  </si>
  <si>
    <t>Road systems are built with engineering and structural measures or bio-engineering measures
-Eng'g &amp; Structural measures include slope stabilization, raised road level, improved drainage system
-Bio-engineering measures (use of vegetation)</t>
  </si>
  <si>
    <t>Climate-adaptive, Innovative and Safe Infrastructure</t>
  </si>
  <si>
    <t>CC Objectives</t>
  </si>
  <si>
    <t>Sector/
Sub-sector</t>
  </si>
  <si>
    <t>Decision Area</t>
  </si>
  <si>
    <t>Technical Finding</t>
  </si>
  <si>
    <t>Summary of Findings</t>
  </si>
  <si>
    <t>Implications</t>
  </si>
  <si>
    <t>Potential Options</t>
  </si>
  <si>
    <t>List of Programs/Activities/Projects (PAPs)</t>
  </si>
  <si>
    <t>Project Cost</t>
  </si>
  <si>
    <t>Schedule of Implementation</t>
  </si>
  <si>
    <t>Ecosystem</t>
  </si>
  <si>
    <t>Barangays</t>
  </si>
  <si>
    <t>Short-term (1 to 3 years)</t>
  </si>
  <si>
    <t>Medium-term (3 to 5 years)</t>
  </si>
  <si>
    <t>Long-term (6+ years)</t>
  </si>
  <si>
    <t>Infrastructure: 
Roads and Bridges</t>
  </si>
  <si>
    <t>Storm-surge</t>
  </si>
  <si>
    <t>Infrastructure: 
Social Support Facilities (Daycare)</t>
  </si>
  <si>
    <t>Flooding</t>
  </si>
  <si>
    <t>Lumbocan
Masao
Pagatpatan</t>
  </si>
  <si>
    <t xml:space="preserve">Partially damaged School buildings </t>
  </si>
  <si>
    <t>33% or 1 out of the 4 Day Care Centers</t>
  </si>
  <si>
    <t>Day Care center are one-storey building made of wood materials</t>
  </si>
  <si>
    <t>30 Barangays</t>
  </si>
  <si>
    <t>47% or 23 out of 55 Day Care Centers</t>
  </si>
  <si>
    <t>26 Barangays</t>
  </si>
  <si>
    <t>1 out of 40 Day Care centers</t>
  </si>
  <si>
    <t>Day care center is made of wood materials</t>
  </si>
  <si>
    <t>27 Barangays</t>
  </si>
  <si>
    <t>37 % or 11 out of 31 Day Care centers</t>
  </si>
  <si>
    <t>Infrastructure: 
Social Support Facilities (Schools)</t>
  </si>
  <si>
    <t>School infrastructures affected
Possible harm to students
Possible harm to teachers and employees</t>
  </si>
  <si>
    <t>6.41% of school buildings
25,080 students
93  teachers and personnel</t>
  </si>
  <si>
    <t>3.52% of the buildings that are delapidated and need renovation 
5.33% of the one-story school building
almost all roofings of the school has the same type</t>
  </si>
  <si>
    <t>25 Barangays</t>
  </si>
  <si>
    <t>46.34% of school buildings
25058 students
969 teachers and personnel</t>
  </si>
  <si>
    <t>42.95% of the buildings that are delapidated and need renovation 
5.33% of the one-story school building
almost all roofings of the school has the same type</t>
  </si>
  <si>
    <t>16 Barangays</t>
  </si>
  <si>
    <t>21.95% of school buildings
10536 students
410 teachers and personnel</t>
  </si>
  <si>
    <t>34.5% of the buildings that are delapidated and need renovation 
30.85% of the one-story school building
almost all roofings of the school has the same type</t>
  </si>
  <si>
    <t>25.28% of school buildings
32517 students
1120 teachers and personnel</t>
  </si>
  <si>
    <t>Drought</t>
  </si>
  <si>
    <t>Sector/ 
Sub-sector</t>
  </si>
  <si>
    <t>Actions/Interventions</t>
  </si>
  <si>
    <t>Level of Urgency</t>
  </si>
  <si>
    <t xml:space="preserve">Implementing Office
</t>
  </si>
  <si>
    <t>Location</t>
  </si>
  <si>
    <t>Cost Estimate
(in actual amount)</t>
  </si>
  <si>
    <t>Period of Implementation (From-To)</t>
  </si>
  <si>
    <t>(1)Urgent
(2)Essential
(3)Necessary
(4)Desirable
(5)Acceptable
(6)Deferrable</t>
  </si>
  <si>
    <t>Sector: Infrastructure</t>
  </si>
  <si>
    <t>Sector Assigned Weight</t>
  </si>
  <si>
    <t>PROJECT</t>
  </si>
  <si>
    <r>
      <t xml:space="preserve">Ascending, Competitive, and Inclusive Economy </t>
    </r>
    <r>
      <rPr>
        <sz val="12"/>
        <color rgb="FFFF0000"/>
        <rFont val="Calibri (Body)"/>
      </rPr>
      <t>(Economic)</t>
    </r>
  </si>
  <si>
    <r>
      <t xml:space="preserve">Green, Smart, and Resilient Environment </t>
    </r>
    <r>
      <rPr>
        <sz val="12"/>
        <color rgb="FFFF0000"/>
        <rFont val="Calibri (Body)"/>
      </rPr>
      <t>(Environment)</t>
    </r>
  </si>
  <si>
    <r>
      <t xml:space="preserve">Climate-adaptive, Innovative and Safe Infrastructure </t>
    </r>
    <r>
      <rPr>
        <sz val="12"/>
        <color rgb="FFFF0000"/>
        <rFont val="Calibri (Body)"/>
      </rPr>
      <t>(Infrastructure)</t>
    </r>
  </si>
  <si>
    <r>
      <t>Transparent, Efficient and Proactive Governance.</t>
    </r>
    <r>
      <rPr>
        <sz val="12"/>
        <color rgb="FFFF0000"/>
        <rFont val="Calibri (Body)"/>
      </rPr>
      <t xml:space="preserve"> (Institutional)</t>
    </r>
  </si>
  <si>
    <r>
      <t xml:space="preserve">Secure, Empowered, and Culture-oriented Citizenry </t>
    </r>
    <r>
      <rPr>
        <sz val="12"/>
        <color rgb="FFFF0000"/>
        <rFont val="Calibri (Body)"/>
      </rPr>
      <t>(Social)</t>
    </r>
    <r>
      <rPr>
        <sz val="11"/>
        <color theme="1"/>
        <rFont val="Calibri"/>
        <family val="2"/>
        <scheme val="minor"/>
      </rPr>
      <t xml:space="preserve">
</t>
    </r>
  </si>
  <si>
    <t>1  Barangay</t>
  </si>
  <si>
    <r>
      <rPr>
        <b/>
        <sz val="11"/>
        <color theme="1"/>
        <rFont val="Calibri"/>
        <family val="2"/>
        <scheme val="minor"/>
      </rPr>
      <t xml:space="preserve">- Road Concreting:
        Asphalt Overlay
              </t>
    </r>
    <r>
      <rPr>
        <sz val="11"/>
        <color theme="1"/>
        <rFont val="Calibri"/>
        <family val="2"/>
        <scheme val="minor"/>
      </rPr>
      <t xml:space="preserve">Imadejas Street, Brgy. Imadejas
            </t>
    </r>
    <r>
      <rPr>
        <b/>
        <sz val="11"/>
        <color theme="1"/>
        <rFont val="Calibri"/>
        <family val="2"/>
        <scheme val="minor"/>
      </rPr>
      <t xml:space="preserve">Concreting of Road Gaps (Phase III)
              </t>
    </r>
    <r>
      <rPr>
        <sz val="11"/>
        <color theme="1"/>
        <rFont val="Calibri"/>
        <family val="2"/>
        <scheme val="minor"/>
      </rPr>
      <t xml:space="preserve">Butuan City Urban Barangays
            </t>
    </r>
    <r>
      <rPr>
        <b/>
        <sz val="11"/>
        <color theme="1"/>
        <rFont val="Calibri"/>
        <family val="2"/>
        <scheme val="minor"/>
      </rPr>
      <t xml:space="preserve">Base Preparation for Concreting of Road Gaps
              </t>
    </r>
    <r>
      <rPr>
        <sz val="11"/>
        <color theme="1"/>
        <rFont val="Calibri"/>
        <family val="2"/>
        <scheme val="minor"/>
      </rPr>
      <t xml:space="preserve">Butuan City Urban Barangays (Phase III)
- </t>
    </r>
    <r>
      <rPr>
        <b/>
        <sz val="11"/>
        <color theme="1"/>
        <rFont val="Calibri"/>
        <family val="2"/>
        <scheme val="minor"/>
      </rPr>
      <t>Drainage System</t>
    </r>
    <r>
      <rPr>
        <sz val="11"/>
        <color theme="1"/>
        <rFont val="Calibri"/>
        <family val="2"/>
        <scheme val="minor"/>
      </rPr>
      <t xml:space="preserve">
             </t>
    </r>
    <r>
      <rPr>
        <b/>
        <sz val="11"/>
        <color theme="1"/>
        <rFont val="Calibri"/>
        <family val="2"/>
        <scheme val="minor"/>
      </rPr>
      <t>Construction of Drainage System</t>
    </r>
    <r>
      <rPr>
        <sz val="11"/>
        <color theme="1"/>
        <rFont val="Calibri"/>
        <family val="2"/>
        <scheme val="minor"/>
      </rPr>
      <t xml:space="preserve">
                     Butuan City Urban Barangays (Phase II)</t>
    </r>
  </si>
  <si>
    <t>- Improve transport infrastructure design such as higher road embankment elevations
- Use of elevated roads, walkways, pathways, and thicker pavement
- Install better drainage culverts</t>
  </si>
  <si>
    <t>- Install better drainage culverts</t>
  </si>
  <si>
    <t>- Improve transport infrastructure design such as higher road embankment elevations, use of elevated roads, walkways, pathways, and thicker pavement
- Install better drainage culverts</t>
  </si>
  <si>
    <t xml:space="preserve">- Build dikes along the river
- Install better drainage culverts
- "Low regrets" infrastructure upgrades (e.g. dikes, diversion channels)
- Bio-engineering
</t>
  </si>
  <si>
    <t>OBRERO</t>
  </si>
  <si>
    <t>AGAO</t>
  </si>
  <si>
    <t>AMPARO</t>
  </si>
  <si>
    <t>AMPAYON</t>
  </si>
  <si>
    <t>ANTICALA</t>
  </si>
  <si>
    <t>ANTONGALON</t>
  </si>
  <si>
    <t>AUPAGAN</t>
  </si>
  <si>
    <t>BAAN KM 3</t>
  </si>
  <si>
    <t>BAAN RIVERSIDE</t>
  </si>
  <si>
    <t>BASAG</t>
  </si>
  <si>
    <t>BAYANIHAN</t>
  </si>
  <si>
    <t>BILAY</t>
  </si>
  <si>
    <t>BITAN-AGAN</t>
  </si>
  <si>
    <t>BIT-OS</t>
  </si>
  <si>
    <t>BONBON</t>
  </si>
  <si>
    <t>BUGSUKAN</t>
  </si>
  <si>
    <t>BUHANGIN</t>
  </si>
  <si>
    <t>CABCABON</t>
  </si>
  <si>
    <t>CAMAYAHAN</t>
  </si>
  <si>
    <t>DAGOHOY</t>
  </si>
  <si>
    <t>DANKIAS</t>
  </si>
  <si>
    <t>DE ORO</t>
  </si>
  <si>
    <t>DIEGO SILANG</t>
  </si>
  <si>
    <t>DON FRANCISCO</t>
  </si>
  <si>
    <t>FLORIDA</t>
  </si>
  <si>
    <t>FORT POYOHON</t>
  </si>
  <si>
    <t>GOLDEN RIBBON</t>
  </si>
  <si>
    <t>HOLY REDEEMER</t>
  </si>
  <si>
    <t>HUMABON</t>
  </si>
  <si>
    <t>IMADEJAS</t>
  </si>
  <si>
    <t>J.P. RIZAL</t>
  </si>
  <si>
    <t>KINAMLUTAN</t>
  </si>
  <si>
    <t>LAPU-LAPU</t>
  </si>
  <si>
    <t>LEMON</t>
  </si>
  <si>
    <t>LEON KILAT</t>
  </si>
  <si>
    <t>LIMAHA</t>
  </si>
  <si>
    <t>LOS ANGELES</t>
  </si>
  <si>
    <t>M.J. SANTOS</t>
  </si>
  <si>
    <t>MAGUINDA</t>
  </si>
  <si>
    <t>MAHAY</t>
  </si>
  <si>
    <t>MAHOGANY</t>
  </si>
  <si>
    <t>MAIBU</t>
  </si>
  <si>
    <t>MANDAMO</t>
  </si>
  <si>
    <t>MANILA DE BUGABUS</t>
  </si>
  <si>
    <t>MAON</t>
  </si>
  <si>
    <t>NEW SOCIETY VILLAGE</t>
  </si>
  <si>
    <t>NONG-NONG</t>
  </si>
  <si>
    <t>ONG YIU</t>
  </si>
  <si>
    <t>PANGABUGAN</t>
  </si>
  <si>
    <t>PIANING</t>
  </si>
  <si>
    <t>PIGDAULAN</t>
  </si>
  <si>
    <t>RAJAH SOLIMAN</t>
  </si>
  <si>
    <t>SALVACION</t>
  </si>
  <si>
    <t>SAN IGNACIO</t>
  </si>
  <si>
    <t>SAN MATEO</t>
  </si>
  <si>
    <t>SAN VICENTE</t>
  </si>
  <si>
    <t>SIKATUNA</t>
  </si>
  <si>
    <t>SILONGAN</t>
  </si>
  <si>
    <t>SUMILE</t>
  </si>
  <si>
    <t>SUMILIHON</t>
  </si>
  <si>
    <t>TAGABACA</t>
  </si>
  <si>
    <t>TAGUIBO</t>
  </si>
  <si>
    <t>TALIGAMAN</t>
  </si>
  <si>
    <t>TANDANG SORA</t>
  </si>
  <si>
    <t>TINIWISAN</t>
  </si>
  <si>
    <t>TUNGAO</t>
  </si>
  <si>
    <t>URDUJA</t>
  </si>
  <si>
    <t>VILLA KANANGA</t>
  </si>
  <si>
    <t>COASTAL</t>
  </si>
  <si>
    <t>DULAG</t>
  </si>
  <si>
    <t>National</t>
  </si>
  <si>
    <t>Provincial</t>
  </si>
  <si>
    <t>NIA</t>
  </si>
  <si>
    <t>Row Labels</t>
  </si>
  <si>
    <t>Grand Total</t>
  </si>
  <si>
    <t>LOWLAND</t>
  </si>
  <si>
    <t>UPLAND</t>
  </si>
  <si>
    <t>URBAN</t>
  </si>
  <si>
    <t>AGUSAN PEQUENO</t>
  </si>
  <si>
    <t>SANTO NIÑO</t>
  </si>
  <si>
    <t>=IFS(AND(E6="COASTAL",OR(H6="NIA",H6="Barangay",H6="Private")),4,AND(E6="COASTAL",OR(H6="Provincial",H6="City")),3,AND(E6="COASTAL",H6="National"),2,AND(E6="LOWLAND",OR(H6="NIA",H6="Barangay",H6="Private")),3,AND(E6="LOWLAND",OR(H6="Provincial",H6="City")),2,AND(E6="LOWLAND",H6="National"),1,AND(E6="UPLAND",OR(H6="NIA",H6="Barangay",H6="Private")),2,AND(E6="UPLAND",OR(H6="Provincial",H6="City")),1,AND(E6="UPLAND",H6="National"),1,AND(E6="URBAN",OR(H6="NIA",H6="Barangay",H6="Private")),1,AND(E6="URBAN",OR(H6="Provincial",H6="City")),1,AND(E6="URBAN",H6="National"),1)</t>
  </si>
  <si>
    <t>AGUSAN PEQUE├æO</t>
  </si>
  <si>
    <t>SEA LEVEL RISE</t>
  </si>
  <si>
    <t>Private</t>
  </si>
  <si>
    <t>Max of Road Length</t>
  </si>
  <si>
    <t>Max of Exposed Length (Linear Kilometer)</t>
  </si>
  <si>
    <t>Max of Exposed Cemented/Asphalt Road</t>
  </si>
  <si>
    <t>Max of Exposed Rough Roads</t>
  </si>
  <si>
    <t>2 Barangays</t>
  </si>
  <si>
    <t>20 Barangays</t>
  </si>
  <si>
    <t>21 Barangays</t>
  </si>
  <si>
    <t>Average of Degree of Impact</t>
  </si>
  <si>
    <t>Average of Ave. Adaptive Capacity</t>
  </si>
  <si>
    <t>Average of Vulnerability Score</t>
  </si>
  <si>
    <t>Average of Risk Score</t>
  </si>
  <si>
    <t xml:space="preserve">Loss of life, damage on properties and insfrastractures
Destructive erosion (erode and inundate coastal ecosystems)
Wetlands flooding or may eliminate it
Disrupts coastal and marine ecosystems, change coastal plant life
Aquifers and agricultural land contamination with salt
Threaten wildlife population, Loss of habitat for fish, birds and plants, affects flora-and-fauna
</t>
  </si>
  <si>
    <t>Use permeable pavement for walkways and paver blocks for patios allowing water to soak into the ground.
'Protect wetlands as natural buffers/defences against hurricanes, rainstroms and storm surges.
'Reduction of Carbon Dioxide emissions-reduce the amount of carbon footprint (greenhouse gases) we produce each day.
'Plant more mangrove trees to protect coastal communities, and to clean up air and soak the rain.</t>
  </si>
  <si>
    <t xml:space="preserve">Loss of life, Threatens Human activity that risks economy
Salt-Water Intrusion into estuaries and aquifers, high-water tables that increases the risk of floods and storm damages 
Pollutes and contaminate drinking water with salt
</t>
  </si>
  <si>
    <t>Improve drainage systems to be avoid salt-water contamination, eradicate clogging materials.
'Plant more trees to clean up air and soak the rain.</t>
  </si>
  <si>
    <t xml:space="preserve">As the sea level rises caused by a heavy rainfall resulting to storm surges endangers coastal lowland brgys that risk human life, livestocks and destroys livelihood.
Submergence of low-lying wetlands and dryland areas
</t>
  </si>
  <si>
    <t>Increases soil salinity affecting agricultural, mining areas and other natural resources
Threaten wildlife population, Loss of habitat for fish, birds and plants, affects flora-and-fauna</t>
  </si>
  <si>
    <t>Reduction of Carbon Dioxide emissions-reduce the amount of carbon footprint (greenhouse gases) we produce each day.</t>
  </si>
  <si>
    <t>-228.20 km of roads are exposed to flooding caused by sea level rise (39% are cemented/asphalt roads 61% are rough roads)</t>
  </si>
  <si>
    <t>228.20  km road length are affected by  Sea level Rise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</si>
</sst>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0_-;\-* #,##0.000_-;_-* &quot;-&quot;??_-;_-@_-"/>
    <numFmt numFmtId="165" formatCode="0.000"/>
  </numFmts>
  <fonts count="34">
    <font>
      <sz val="11"/>
      <color theme="1"/>
      <name val="Calibri"/>
      <family val="2"/>
      <scheme val="minor"/>
    </font>
    <font>
      <b/>
      <sz val="10"/>
      <color theme="1"/>
      <name val="Calibri Light"/>
      <family val="2"/>
      <scheme val="major"/>
    </font>
    <font>
      <b/>
      <sz val="14"/>
      <color theme="1"/>
      <name val="Calibri Light"/>
      <family val="2"/>
      <scheme val="major"/>
    </font>
    <font>
      <sz val="11"/>
      <color theme="1"/>
      <name val="Calibri Light"/>
      <family val="2"/>
      <scheme val="major"/>
    </font>
    <font>
      <b/>
      <sz val="9"/>
      <color theme="1"/>
      <name val="Calibri Light"/>
      <family val="2"/>
      <scheme val="major"/>
    </font>
    <font>
      <i/>
      <sz val="9"/>
      <color theme="1"/>
      <name val="Calibri Light"/>
      <family val="2"/>
      <scheme val="major"/>
    </font>
    <font>
      <b/>
      <sz val="11"/>
      <color theme="1"/>
      <name val="Calibri Light"/>
      <family val="2"/>
      <scheme val="major"/>
    </font>
    <font>
      <sz val="11"/>
      <color theme="1"/>
      <name val="Calibri"/>
      <family val="2"/>
      <scheme val="minor"/>
    </font>
    <font>
      <sz val="8"/>
      <color theme="1"/>
      <name val="Calibri Light"/>
      <family val="2"/>
      <scheme val="major"/>
    </font>
    <font>
      <sz val="9"/>
      <color indexed="81"/>
      <name val="Tahoma"/>
      <family val="2"/>
    </font>
    <font>
      <b/>
      <sz val="9"/>
      <color indexed="81"/>
      <name val="Tahoma"/>
      <family val="2"/>
    </font>
    <font>
      <b/>
      <sz val="10"/>
      <color theme="1"/>
      <name val="Montserrat"/>
    </font>
    <font>
      <b/>
      <sz val="14"/>
      <color theme="1"/>
      <name val="Montserrat"/>
    </font>
    <font>
      <i/>
      <sz val="9"/>
      <color theme="1"/>
      <name val="Montserrat"/>
    </font>
    <font>
      <sz val="10"/>
      <color theme="1"/>
      <name val="Montserrat"/>
    </font>
    <font>
      <sz val="12"/>
      <color theme="1"/>
      <name val="Calibri"/>
      <family val="2"/>
      <scheme val="minor"/>
    </font>
    <font>
      <b/>
      <sz val="12"/>
      <color theme="1"/>
      <name val="Calibri"/>
      <family val="2"/>
      <scheme val="minor"/>
    </font>
    <font>
      <sz val="12"/>
      <color rgb="FF262626"/>
      <name val="Calibri"/>
      <family val="2"/>
      <scheme val="minor"/>
    </font>
    <font>
      <sz val="12"/>
      <color theme="1"/>
      <name val="Calibri"/>
      <family val="2"/>
      <charset val="2"/>
      <scheme val="minor"/>
    </font>
    <font>
      <sz val="12"/>
      <color theme="1"/>
      <name val="Calibri"/>
      <family val="2"/>
    </font>
    <font>
      <sz val="16"/>
      <color theme="1"/>
      <name val="Calibri"/>
      <family val="2"/>
      <scheme val="minor"/>
    </font>
    <font>
      <sz val="16"/>
      <color rgb="FF000000"/>
      <name val="Calibri"/>
      <family val="2"/>
      <scheme val="minor"/>
    </font>
    <font>
      <sz val="16"/>
      <color rgb="FF262626"/>
      <name val="Calibri"/>
      <family val="2"/>
      <scheme val="minor"/>
    </font>
    <font>
      <sz val="36"/>
      <color theme="1"/>
      <name val="Wingdings"/>
      <charset val="2"/>
    </font>
    <font>
      <b/>
      <sz val="11"/>
      <color theme="1"/>
      <name val="Calibri"/>
      <family val="2"/>
      <scheme val="minor"/>
    </font>
    <font>
      <b/>
      <sz val="12"/>
      <color rgb="FF000000"/>
      <name val="Calibri"/>
      <family val="2"/>
      <scheme val="minor"/>
    </font>
    <font>
      <sz val="12"/>
      <color rgb="FFFF0000"/>
      <name val="Calibri"/>
      <family val="2"/>
      <scheme val="minor"/>
    </font>
    <font>
      <b/>
      <sz val="12"/>
      <color rgb="FF000000"/>
      <name val="Calibri"/>
      <family val="2"/>
    </font>
    <font>
      <sz val="12"/>
      <color rgb="FFFF0000"/>
      <name val="Calibri (Body)"/>
    </font>
    <font>
      <sz val="12"/>
      <name val="Calibri (Body)"/>
    </font>
    <font>
      <sz val="8"/>
      <name val="Calibri Light"/>
      <family val="2"/>
      <scheme val="major"/>
    </font>
    <font>
      <sz val="11"/>
      <name val="Calibri Light"/>
      <family val="2"/>
      <scheme val="major"/>
    </font>
    <font>
      <i/>
      <sz val="9"/>
      <name val="Calibri Light"/>
      <family val="2"/>
      <scheme val="major"/>
    </font>
    <font>
      <sz val="12"/>
      <color rgb="FF000000"/>
      <name val="Montserrat-Regular"/>
    </font>
  </fonts>
  <fills count="17">
    <fill>
      <patternFill patternType="none"/>
    </fill>
    <fill>
      <patternFill patternType="gray125"/>
    </fill>
    <fill>
      <patternFill patternType="solid">
        <fgColor theme="0" tint="-0.34998626667073579"/>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7BC4B7"/>
        <bgColor indexed="64"/>
      </patternFill>
    </fill>
    <fill>
      <patternFill patternType="solid">
        <fgColor rgb="FFD3EBE7"/>
        <bgColor indexed="64"/>
      </patternFill>
    </fill>
    <fill>
      <patternFill patternType="solid">
        <fgColor rgb="FFA7D8CF"/>
        <bgColor indexed="64"/>
      </patternFill>
    </fill>
    <fill>
      <patternFill patternType="solid">
        <fgColor theme="9"/>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00"/>
        <bgColor indexed="64"/>
      </patternFill>
    </fill>
    <fill>
      <patternFill patternType="solid">
        <fgColor rgb="FF0070C0"/>
        <bgColor indexed="64"/>
      </patternFill>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s>
  <cellStyleXfs count="6">
    <xf numFmtId="0" fontId="0" fillId="0" borderId="0"/>
    <xf numFmtId="43" fontId="7" fillId="0" borderId="0" applyFont="0" applyFill="0" applyBorder="0" applyAlignment="0" applyProtection="0"/>
    <xf numFmtId="9" fontId="7" fillId="0" borderId="0" applyFont="0" applyFill="0" applyBorder="0" applyAlignment="0" applyProtection="0"/>
    <xf numFmtId="0" fontId="15" fillId="0" borderId="0"/>
    <xf numFmtId="0" fontId="7" fillId="0" borderId="0"/>
    <xf numFmtId="9" fontId="15" fillId="0" borderId="0" applyFont="0" applyFill="0" applyBorder="0" applyAlignment="0" applyProtection="0"/>
  </cellStyleXfs>
  <cellXfs count="195">
    <xf numFmtId="0" fontId="0" fillId="0" borderId="0" xfId="0"/>
    <xf numFmtId="0" fontId="3" fillId="0" borderId="0" xfId="0" applyFont="1"/>
    <xf numFmtId="0" fontId="1" fillId="4" borderId="7" xfId="0" applyFont="1" applyFill="1" applyBorder="1" applyAlignment="1">
      <alignment horizontal="center" vertical="center" wrapText="1"/>
    </xf>
    <xf numFmtId="0" fontId="6" fillId="0" borderId="0" xfId="0" applyFont="1"/>
    <xf numFmtId="43" fontId="3" fillId="0" borderId="0" xfId="1" applyFont="1"/>
    <xf numFmtId="43" fontId="4" fillId="5" borderId="7" xfId="1" applyFont="1" applyFill="1" applyBorder="1" applyAlignment="1">
      <alignment horizontal="center" vertical="center" wrapText="1"/>
    </xf>
    <xf numFmtId="164" fontId="3" fillId="0" borderId="0" xfId="1" applyNumberFormat="1" applyFont="1"/>
    <xf numFmtId="164" fontId="4" fillId="5" borderId="7" xfId="1" applyNumberFormat="1" applyFont="1" applyFill="1" applyBorder="1" applyAlignment="1">
      <alignment horizontal="center" vertical="center" wrapText="1"/>
    </xf>
    <xf numFmtId="10" fontId="3" fillId="0" borderId="0" xfId="2" applyNumberFormat="1" applyFont="1"/>
    <xf numFmtId="10" fontId="4" fillId="5" borderId="7" xfId="2" applyNumberFormat="1"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3" fillId="0" borderId="0" xfId="0" applyFont="1" applyAlignment="1">
      <alignment horizontal="center" vertical="center"/>
    </xf>
    <xf numFmtId="2" fontId="3" fillId="0" borderId="0" xfId="0" applyNumberFormat="1" applyFont="1"/>
    <xf numFmtId="2" fontId="1" fillId="6" borderId="7" xfId="0" applyNumberFormat="1" applyFont="1" applyFill="1" applyBorder="1" applyAlignment="1">
      <alignment horizontal="center" vertical="center" wrapText="1"/>
    </xf>
    <xf numFmtId="2" fontId="1" fillId="7" borderId="7" xfId="0" applyNumberFormat="1"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7" xfId="0" applyFont="1" applyBorder="1" applyAlignment="1">
      <alignment horizontal="left" vertical="center" wrapText="1"/>
    </xf>
    <xf numFmtId="0" fontId="6" fillId="11" borderId="7"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left" vertical="center" wrapText="1"/>
    </xf>
    <xf numFmtId="2" fontId="14" fillId="0" borderId="5" xfId="0" applyNumberFormat="1" applyFont="1" applyBorder="1" applyAlignment="1">
      <alignment horizontal="center" vertical="center" wrapText="1"/>
    </xf>
    <xf numFmtId="2" fontId="14" fillId="0" borderId="5" xfId="1" applyNumberFormat="1" applyFont="1" applyBorder="1" applyAlignment="1">
      <alignment horizontal="center" vertical="center" wrapText="1"/>
    </xf>
    <xf numFmtId="0" fontId="3" fillId="0" borderId="0" xfId="0" applyFont="1" applyAlignment="1">
      <alignment horizontal="center" vertical="center" wrapText="1"/>
    </xf>
    <xf numFmtId="0" fontId="3" fillId="0" borderId="7" xfId="0" quotePrefix="1" applyFont="1" applyBorder="1" applyAlignment="1">
      <alignment horizontal="left" vertical="center" wrapText="1"/>
    </xf>
    <xf numFmtId="0" fontId="15" fillId="0" borderId="0" xfId="3" applyAlignment="1">
      <alignment horizontal="left" vertical="top" readingOrder="1"/>
    </xf>
    <xf numFmtId="0" fontId="15" fillId="0" borderId="0" xfId="3" applyAlignment="1">
      <alignment horizontal="left" vertical="top"/>
    </xf>
    <xf numFmtId="0" fontId="15" fillId="0" borderId="0" xfId="3" applyAlignment="1">
      <alignment horizontal="left" vertical="top" wrapText="1"/>
    </xf>
    <xf numFmtId="0" fontId="15" fillId="0" borderId="0" xfId="3" applyAlignment="1">
      <alignment horizontal="left" vertical="top" wrapText="1" readingOrder="1"/>
    </xf>
    <xf numFmtId="0" fontId="16" fillId="12" borderId="7" xfId="3" applyFont="1" applyFill="1" applyBorder="1" applyAlignment="1">
      <alignment horizontal="center" vertical="center" wrapText="1" readingOrder="1"/>
    </xf>
    <xf numFmtId="0" fontId="16" fillId="13" borderId="7" xfId="3" applyFont="1" applyFill="1" applyBorder="1" applyAlignment="1">
      <alignment horizontal="center" vertical="center" wrapText="1"/>
    </xf>
    <xf numFmtId="0" fontId="15" fillId="0" borderId="7" xfId="3" applyBorder="1" applyAlignment="1">
      <alignment horizontal="left" vertical="top" wrapText="1"/>
    </xf>
    <xf numFmtId="0" fontId="17" fillId="0" borderId="7" xfId="3" applyFont="1" applyBorder="1" applyAlignment="1">
      <alignment horizontal="left" vertical="center" wrapText="1"/>
    </xf>
    <xf numFmtId="0" fontId="17" fillId="0" borderId="7" xfId="3" quotePrefix="1" applyFont="1" applyBorder="1" applyAlignment="1">
      <alignment horizontal="left" vertical="center" wrapText="1"/>
    </xf>
    <xf numFmtId="0" fontId="19" fillId="0" borderId="7" xfId="3" applyFont="1" applyBorder="1" applyAlignment="1">
      <alignment horizontal="center" vertical="center" wrapText="1"/>
    </xf>
    <xf numFmtId="0" fontId="18" fillId="0" borderId="7" xfId="3" quotePrefix="1" applyFont="1" applyBorder="1" applyAlignment="1">
      <alignment horizontal="left" vertical="center" wrapText="1"/>
    </xf>
    <xf numFmtId="0" fontId="20" fillId="0" borderId="0" xfId="3" applyFont="1" applyAlignment="1">
      <alignment horizontal="left" vertical="top" readingOrder="1"/>
    </xf>
    <xf numFmtId="0" fontId="20" fillId="0" borderId="0" xfId="3" applyFont="1" applyAlignment="1">
      <alignment horizontal="left" vertical="top" wrapText="1"/>
    </xf>
    <xf numFmtId="0" fontId="21" fillId="0" borderId="0" xfId="3" applyFont="1" applyAlignment="1">
      <alignment horizontal="left" vertical="top"/>
    </xf>
    <xf numFmtId="0" fontId="22" fillId="0" borderId="0" xfId="3" applyFont="1" applyAlignment="1">
      <alignment horizontal="left" vertical="center"/>
    </xf>
    <xf numFmtId="0" fontId="17" fillId="0" borderId="14" xfId="3" applyFont="1" applyBorder="1" applyAlignment="1">
      <alignment horizontal="center" vertical="center" wrapText="1"/>
    </xf>
    <xf numFmtId="0" fontId="23" fillId="0" borderId="7" xfId="3" applyFont="1" applyBorder="1" applyAlignment="1">
      <alignment horizontal="center" vertical="center" wrapText="1"/>
    </xf>
    <xf numFmtId="0" fontId="24" fillId="0" borderId="0" xfId="0" applyFont="1" applyAlignment="1">
      <alignment vertical="top"/>
    </xf>
    <xf numFmtId="0" fontId="0" fillId="0" borderId="0" xfId="0" applyAlignment="1">
      <alignment vertical="top"/>
    </xf>
    <xf numFmtId="0" fontId="0" fillId="0" borderId="0" xfId="0" applyAlignment="1">
      <alignment vertical="center"/>
    </xf>
    <xf numFmtId="0" fontId="0" fillId="0" borderId="7" xfId="0" applyBorder="1" applyAlignment="1">
      <alignment vertical="top" wrapText="1"/>
    </xf>
    <xf numFmtId="0" fontId="25" fillId="13" borderId="7" xfId="4" applyFont="1" applyFill="1" applyBorder="1" applyAlignment="1">
      <alignment horizontal="center" vertical="center" wrapText="1" readingOrder="1"/>
    </xf>
    <xf numFmtId="0" fontId="7" fillId="0" borderId="0" xfId="4"/>
    <xf numFmtId="0" fontId="16" fillId="13" borderId="7" xfId="4" applyFont="1" applyFill="1" applyBorder="1" applyAlignment="1">
      <alignment horizontal="left" vertical="center" wrapText="1"/>
    </xf>
    <xf numFmtId="0" fontId="26" fillId="0" borderId="7" xfId="4" applyFont="1" applyBorder="1" applyAlignment="1">
      <alignment horizontal="left" vertical="top"/>
    </xf>
    <xf numFmtId="0" fontId="7" fillId="0" borderId="7" xfId="4" applyBorder="1" applyAlignment="1">
      <alignment horizontal="left" vertical="top" wrapText="1"/>
    </xf>
    <xf numFmtId="0" fontId="7" fillId="0" borderId="7" xfId="4" applyBorder="1" applyAlignment="1">
      <alignment horizontal="left" vertical="top"/>
    </xf>
    <xf numFmtId="0" fontId="15" fillId="0" borderId="0" xfId="3"/>
    <xf numFmtId="0" fontId="27" fillId="13" borderId="7" xfId="3" applyFont="1" applyFill="1" applyBorder="1" applyAlignment="1">
      <alignment horizontal="center" vertical="top" wrapText="1" readingOrder="1"/>
    </xf>
    <xf numFmtId="0" fontId="27" fillId="0" borderId="0" xfId="3" applyFont="1" applyAlignment="1">
      <alignment horizontal="center" vertical="top" wrapText="1" readingOrder="1"/>
    </xf>
    <xf numFmtId="0" fontId="15" fillId="0" borderId="7" xfId="3" applyBorder="1" applyAlignment="1">
      <alignment vertical="top" wrapText="1"/>
    </xf>
    <xf numFmtId="9" fontId="26" fillId="0" borderId="7" xfId="5" applyFont="1" applyBorder="1"/>
    <xf numFmtId="0" fontId="15" fillId="0" borderId="7" xfId="3" applyBorder="1"/>
    <xf numFmtId="9" fontId="0" fillId="0" borderId="7" xfId="5" applyFont="1" applyBorder="1"/>
    <xf numFmtId="0" fontId="29" fillId="0" borderId="7" xfId="3" applyFont="1" applyBorder="1" applyAlignment="1">
      <alignment vertical="top" wrapText="1"/>
    </xf>
    <xf numFmtId="0" fontId="0" fillId="0" borderId="7" xfId="0" quotePrefix="1" applyBorder="1" applyAlignment="1">
      <alignment vertical="top" wrapText="1"/>
    </xf>
    <xf numFmtId="0" fontId="24" fillId="0" borderId="7" xfId="0" applyFont="1" applyBorder="1" applyAlignment="1">
      <alignment horizontal="center" vertical="center" wrapText="1"/>
    </xf>
    <xf numFmtId="0" fontId="24" fillId="0" borderId="7" xfId="0" applyFont="1" applyBorder="1" applyAlignment="1">
      <alignment horizontal="center" vertical="top" wrapText="1"/>
    </xf>
    <xf numFmtId="0" fontId="0" fillId="0" borderId="0" xfId="0" applyAlignment="1">
      <alignment vertical="top" wrapText="1"/>
    </xf>
    <xf numFmtId="0" fontId="0" fillId="0" borderId="14" xfId="0" applyBorder="1" applyAlignment="1">
      <alignment vertical="top" wrapText="1"/>
    </xf>
    <xf numFmtId="0" fontId="0" fillId="0" borderId="17" xfId="0" applyBorder="1" applyAlignment="1">
      <alignment vertical="top" wrapText="1"/>
    </xf>
    <xf numFmtId="0" fontId="0" fillId="0" borderId="4" xfId="0" applyBorder="1" applyAlignment="1">
      <alignment vertical="top" wrapText="1"/>
    </xf>
    <xf numFmtId="0" fontId="0" fillId="0" borderId="0" xfId="0" quotePrefix="1" applyAlignment="1">
      <alignment vertical="top" wrapText="1"/>
    </xf>
    <xf numFmtId="0" fontId="31" fillId="16" borderId="0" xfId="0" applyFont="1" applyFill="1" applyAlignment="1">
      <alignment horizontal="center" vertical="center"/>
    </xf>
    <xf numFmtId="0" fontId="0" fillId="0" borderId="0" xfId="0" pivotButton="1"/>
    <xf numFmtId="0" fontId="0" fillId="0" borderId="0" xfId="0" applyAlignment="1">
      <alignment horizontal="left"/>
    </xf>
    <xf numFmtId="0" fontId="0" fillId="0" borderId="0" xfId="0" applyNumberFormat="1"/>
    <xf numFmtId="0" fontId="33" fillId="0" borderId="7" xfId="0" applyFont="1" applyBorder="1" applyAlignment="1">
      <alignment vertical="center" wrapText="1"/>
    </xf>
    <xf numFmtId="0" fontId="0" fillId="0" borderId="0" xfId="0" applyAlignment="1">
      <alignment horizontal="left" indent="1"/>
    </xf>
    <xf numFmtId="0" fontId="0" fillId="0" borderId="0" xfId="0" quotePrefix="1" applyAlignment="1">
      <alignment wrapText="1"/>
    </xf>
    <xf numFmtId="0" fontId="14" fillId="0" borderId="7"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43" fontId="5" fillId="2" borderId="14" xfId="1" applyFont="1" applyFill="1" applyBorder="1" applyAlignment="1">
      <alignment horizontal="center" vertical="center" wrapText="1"/>
    </xf>
    <xf numFmtId="164" fontId="5" fillId="2" borderId="14" xfId="1" applyNumberFormat="1" applyFont="1" applyFill="1" applyBorder="1" applyAlignment="1">
      <alignment horizontal="center" vertical="center" wrapText="1"/>
    </xf>
    <xf numFmtId="10" fontId="5" fillId="2" borderId="14" xfId="2" applyNumberFormat="1" applyFont="1" applyFill="1" applyBorder="1" applyAlignment="1">
      <alignment horizontal="center" vertical="center" wrapText="1"/>
    </xf>
    <xf numFmtId="2" fontId="5" fillId="2" borderId="14" xfId="0" applyNumberFormat="1" applyFont="1" applyFill="1" applyBorder="1" applyAlignment="1">
      <alignment horizontal="center" vertical="center" wrapText="1"/>
    </xf>
    <xf numFmtId="10" fontId="5" fillId="2" borderId="14" xfId="0" applyNumberFormat="1" applyFont="1" applyFill="1" applyBorder="1" applyAlignment="1">
      <alignment horizontal="center" vertical="center" wrapText="1"/>
    </xf>
    <xf numFmtId="0" fontId="5" fillId="2" borderId="18" xfId="0" applyFont="1" applyFill="1" applyBorder="1" applyAlignment="1">
      <alignment horizontal="center" vertical="center" wrapText="1"/>
    </xf>
    <xf numFmtId="0" fontId="8" fillId="0" borderId="7" xfId="0" applyFont="1" applyFill="1" applyBorder="1" applyAlignment="1">
      <alignment horizontal="center" vertical="center" wrapText="1"/>
    </xf>
    <xf numFmtId="2" fontId="8" fillId="0" borderId="7" xfId="0" applyNumberFormat="1" applyFont="1" applyFill="1" applyBorder="1" applyAlignment="1">
      <alignment horizontal="center" vertical="center" wrapText="1"/>
    </xf>
    <xf numFmtId="0" fontId="8" fillId="0" borderId="7" xfId="0" quotePrefix="1" applyFont="1" applyFill="1" applyBorder="1" applyAlignment="1">
      <alignment horizontal="center" vertical="center" wrapText="1"/>
    </xf>
    <xf numFmtId="0" fontId="31" fillId="0" borderId="0" xfId="0" applyFont="1" applyFill="1" applyAlignment="1">
      <alignment horizontal="center" vertical="center"/>
    </xf>
    <xf numFmtId="0" fontId="30" fillId="0" borderId="7" xfId="0" quotePrefix="1" applyFont="1" applyFill="1" applyBorder="1" applyAlignment="1">
      <alignment horizontal="center" vertical="center" wrapText="1"/>
    </xf>
    <xf numFmtId="0" fontId="32" fillId="2" borderId="14" xfId="0" applyFont="1" applyFill="1" applyBorder="1" applyAlignment="1">
      <alignment horizontal="center" vertical="center" wrapText="1"/>
    </xf>
    <xf numFmtId="0" fontId="30" fillId="0" borderId="7" xfId="0" applyFont="1" applyFill="1" applyBorder="1" applyAlignment="1">
      <alignment horizontal="center" vertical="center" wrapText="1"/>
    </xf>
    <xf numFmtId="1" fontId="0" fillId="0" borderId="7" xfId="0" applyNumberFormat="1" applyFill="1" applyBorder="1" applyAlignment="1">
      <alignment horizontal="center" vertical="center"/>
    </xf>
    <xf numFmtId="43" fontId="30" fillId="0" borderId="7" xfId="1" applyFont="1" applyFill="1" applyBorder="1" applyAlignment="1">
      <alignment horizontal="center" vertical="center" wrapText="1"/>
    </xf>
    <xf numFmtId="165" fontId="0" fillId="0" borderId="7" xfId="0" applyNumberFormat="1" applyFill="1" applyBorder="1" applyAlignment="1">
      <alignment horizontal="center" vertical="center"/>
    </xf>
    <xf numFmtId="2" fontId="0" fillId="0" borderId="7" xfId="0" applyNumberFormat="1" applyFill="1" applyBorder="1" applyAlignment="1">
      <alignment horizontal="center" vertical="center"/>
    </xf>
    <xf numFmtId="10" fontId="30" fillId="0" borderId="7" xfId="2" applyNumberFormat="1" applyFont="1" applyFill="1" applyBorder="1" applyAlignment="1">
      <alignment horizontal="center" vertical="center" wrapText="1"/>
    </xf>
    <xf numFmtId="0" fontId="30" fillId="0" borderId="7" xfId="1" applyNumberFormat="1" applyFont="1" applyFill="1" applyBorder="1" applyAlignment="1">
      <alignment horizontal="center" vertical="center" wrapText="1"/>
    </xf>
    <xf numFmtId="164" fontId="8" fillId="0" borderId="7" xfId="0" applyNumberFormat="1" applyFont="1" applyFill="1" applyBorder="1" applyAlignment="1">
      <alignment horizontal="center" vertical="center" wrapText="1"/>
    </xf>
    <xf numFmtId="10" fontId="8" fillId="0" borderId="7" xfId="2" quotePrefix="1" applyNumberFormat="1"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0" xfId="0" applyFont="1" applyFill="1"/>
    <xf numFmtId="0" fontId="3" fillId="0" borderId="0" xfId="0" applyFont="1" applyFill="1" applyAlignment="1">
      <alignment horizontal="center" vertical="center"/>
    </xf>
    <xf numFmtId="43" fontId="3" fillId="0" borderId="0" xfId="1" applyFont="1" applyFill="1"/>
    <xf numFmtId="164" fontId="3" fillId="0" borderId="0" xfId="1" applyNumberFormat="1" applyFont="1" applyFill="1"/>
    <xf numFmtId="10" fontId="3" fillId="0" borderId="0" xfId="2" applyNumberFormat="1" applyFont="1" applyFill="1"/>
    <xf numFmtId="2" fontId="3" fillId="0" borderId="0" xfId="0" applyNumberFormat="1" applyFont="1" applyFill="1"/>
    <xf numFmtId="0" fontId="16" fillId="13" borderId="7" xfId="3" applyFont="1" applyFill="1" applyBorder="1" applyAlignment="1">
      <alignment horizontal="center"/>
    </xf>
    <xf numFmtId="0" fontId="27" fillId="13" borderId="7" xfId="3" applyFont="1" applyFill="1" applyBorder="1" applyAlignment="1">
      <alignment horizontal="center" vertical="top" wrapText="1" readingOrder="1"/>
    </xf>
    <xf numFmtId="0" fontId="16" fillId="13" borderId="14" xfId="4" applyFont="1" applyFill="1" applyBorder="1" applyAlignment="1">
      <alignment horizontal="center" vertical="center"/>
    </xf>
    <xf numFmtId="0" fontId="16" fillId="13" borderId="4" xfId="4" applyFont="1" applyFill="1" applyBorder="1" applyAlignment="1">
      <alignment horizontal="center" vertical="center"/>
    </xf>
    <xf numFmtId="0" fontId="25" fillId="13" borderId="7" xfId="4" applyFont="1" applyFill="1" applyBorder="1" applyAlignment="1">
      <alignment horizontal="center" vertical="center" wrapText="1" readingOrder="1"/>
    </xf>
    <xf numFmtId="0" fontId="16" fillId="13" borderId="14" xfId="4" applyFont="1" applyFill="1" applyBorder="1" applyAlignment="1">
      <alignment horizontal="center" vertical="center" wrapText="1"/>
    </xf>
    <xf numFmtId="0" fontId="16" fillId="13" borderId="4" xfId="4" applyFont="1" applyFill="1" applyBorder="1" applyAlignment="1">
      <alignment horizontal="center" vertical="center" wrapText="1"/>
    </xf>
    <xf numFmtId="0" fontId="25" fillId="13" borderId="14" xfId="4" applyFont="1" applyFill="1" applyBorder="1" applyAlignment="1">
      <alignment horizontal="center" vertical="center" wrapText="1" readingOrder="1"/>
    </xf>
    <xf numFmtId="0" fontId="25" fillId="13" borderId="4" xfId="4" applyFont="1" applyFill="1" applyBorder="1" applyAlignment="1">
      <alignment horizontal="center" vertical="center" wrapText="1" readingOrder="1"/>
    </xf>
    <xf numFmtId="0" fontId="0" fillId="0" borderId="14" xfId="0" applyBorder="1" applyAlignment="1">
      <alignment horizontal="left" vertical="top" wrapText="1"/>
    </xf>
    <xf numFmtId="0" fontId="0" fillId="0" borderId="17" xfId="0" applyBorder="1" applyAlignment="1">
      <alignment horizontal="left" vertical="top" wrapText="1"/>
    </xf>
    <xf numFmtId="0" fontId="0" fillId="0" borderId="7" xfId="0" applyBorder="1" applyAlignment="1">
      <alignment horizontal="left" vertical="top" wrapText="1"/>
    </xf>
    <xf numFmtId="0" fontId="0" fillId="0" borderId="14" xfId="0" applyBorder="1" applyAlignment="1">
      <alignment horizontal="center" vertical="top" wrapText="1"/>
    </xf>
    <xf numFmtId="0" fontId="0" fillId="0" borderId="17" xfId="0" applyBorder="1" applyAlignment="1">
      <alignment horizontal="center" vertical="top" wrapText="1"/>
    </xf>
    <xf numFmtId="0" fontId="0" fillId="0" borderId="4" xfId="0" applyBorder="1" applyAlignment="1">
      <alignment horizontal="center" vertical="top" wrapText="1"/>
    </xf>
    <xf numFmtId="0" fontId="24" fillId="0" borderId="7" xfId="0" applyFont="1" applyBorder="1" applyAlignment="1">
      <alignment horizontal="center" vertical="top" wrapText="1"/>
    </xf>
    <xf numFmtId="0" fontId="24" fillId="15" borderId="7" xfId="0" applyFont="1" applyFill="1" applyBorder="1" applyAlignment="1">
      <alignment horizontal="center" vertical="center" wrapText="1"/>
    </xf>
    <xf numFmtId="0" fontId="24" fillId="0" borderId="7" xfId="0" applyFont="1" applyBorder="1" applyAlignment="1">
      <alignment horizontal="center" vertical="center" wrapText="1"/>
    </xf>
    <xf numFmtId="0" fontId="24" fillId="14" borderId="7" xfId="0" applyFont="1" applyFill="1" applyBorder="1" applyAlignment="1">
      <alignment horizontal="center" vertical="center" wrapText="1"/>
    </xf>
    <xf numFmtId="0" fontId="16" fillId="12" borderId="7" xfId="3" applyFont="1" applyFill="1" applyBorder="1" applyAlignment="1">
      <alignment horizontal="center" vertical="center" wrapText="1" readingOrder="1"/>
    </xf>
    <xf numFmtId="0" fontId="16" fillId="13" borderId="14" xfId="3" applyFont="1" applyFill="1" applyBorder="1" applyAlignment="1">
      <alignment horizontal="center" vertical="center" wrapText="1"/>
    </xf>
    <xf numFmtId="0" fontId="16" fillId="13" borderId="4" xfId="3" applyFont="1" applyFill="1" applyBorder="1" applyAlignment="1">
      <alignment horizontal="center" vertical="center" wrapText="1"/>
    </xf>
    <xf numFmtId="0" fontId="20" fillId="0" borderId="0" xfId="3" applyFont="1" applyAlignment="1">
      <alignment horizontal="left" vertical="top" wrapText="1"/>
    </xf>
    <xf numFmtId="0" fontId="16" fillId="13" borderId="7" xfId="3" applyFont="1" applyFill="1" applyBorder="1" applyAlignment="1">
      <alignment horizontal="center" vertical="center" wrapText="1"/>
    </xf>
    <xf numFmtId="0" fontId="11" fillId="10" borderId="1"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1" fillId="11" borderId="1"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3" xfId="0" applyFont="1" applyFill="1" applyBorder="1" applyAlignment="1">
      <alignment horizontal="center" vertical="center" wrapText="1"/>
    </xf>
    <xf numFmtId="0" fontId="11" fillId="11" borderId="7" xfId="0" applyFont="1" applyFill="1" applyBorder="1" applyAlignment="1">
      <alignment horizontal="center" vertical="center" wrapText="1"/>
    </xf>
    <xf numFmtId="0" fontId="11" fillId="11" borderId="2" xfId="0" applyFont="1" applyFill="1" applyBorder="1" applyAlignment="1">
      <alignment horizontal="center" vertical="center" wrapText="1"/>
    </xf>
    <xf numFmtId="0" fontId="11" fillId="11" borderId="6"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1" fillId="9" borderId="2" xfId="0" applyFont="1" applyFill="1" applyBorder="1" applyAlignment="1">
      <alignment horizontal="center" vertical="center" wrapText="1"/>
    </xf>
    <xf numFmtId="0" fontId="11" fillId="9" borderId="6"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7"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2"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6" borderId="7"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2" fontId="1" fillId="3" borderId="3" xfId="0" applyNumberFormat="1" applyFont="1" applyFill="1" applyBorder="1" applyAlignment="1">
      <alignment horizontal="center" vertical="center" wrapText="1"/>
    </xf>
    <xf numFmtId="2" fontId="1" fillId="3" borderId="7" xfId="0" applyNumberFormat="1"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0" fillId="0" borderId="0" xfId="0" applyAlignment="1">
      <alignment horizontal="left" indent="2"/>
    </xf>
    <xf numFmtId="10" fontId="0" fillId="0" borderId="0" xfId="2" applyNumberFormat="1" applyFont="1"/>
    <xf numFmtId="9" fontId="0" fillId="0" borderId="0" xfId="2" applyFont="1"/>
    <xf numFmtId="2" fontId="14" fillId="0" borderId="6" xfId="1" applyNumberFormat="1" applyFont="1" applyBorder="1" applyAlignment="1">
      <alignment horizontal="center" vertical="center" wrapText="1"/>
    </xf>
    <xf numFmtId="0" fontId="3" fillId="0" borderId="7" xfId="0" quotePrefix="1" applyFont="1" applyBorder="1" applyAlignment="1">
      <alignment horizontal="left" vertical="top" wrapText="1"/>
    </xf>
  </cellXfs>
  <cellStyles count="6">
    <cellStyle name="Comma" xfId="1" builtinId="3"/>
    <cellStyle name="Normal" xfId="0" builtinId="0"/>
    <cellStyle name="Normal 2" xfId="3" xr:uid="{00000000-0005-0000-0000-000002000000}"/>
    <cellStyle name="Normal 2 2" xfId="4" xr:uid="{00000000-0005-0000-0000-000003000000}"/>
    <cellStyle name="Percent" xfId="2" builtinId="5"/>
    <cellStyle name="Percent 2" xfId="5" xr:uid="{00000000-0005-0000-0000-000005000000}"/>
  </cellStyles>
  <dxfs count="13">
    <dxf>
      <font>
        <b/>
        <i val="0"/>
      </font>
      <fill>
        <patternFill>
          <bgColor rgb="FFFF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50"/>
        </patternFill>
      </fill>
    </dxf>
    <dxf>
      <font>
        <b/>
        <i val="0"/>
      </font>
      <fill>
        <patternFill>
          <bgColor rgb="FFFF0000"/>
        </patternFill>
      </fill>
    </dxf>
    <dxf>
      <font>
        <b/>
        <i val="0"/>
      </font>
      <fill>
        <patternFill>
          <bgColor rgb="FF7030A0"/>
        </patternFill>
      </fill>
    </dxf>
    <dxf>
      <font>
        <b/>
        <i val="0"/>
      </font>
      <fill>
        <patternFill>
          <bgColor rgb="FFFFFF00"/>
        </patternFill>
      </fill>
    </dxf>
    <dxf>
      <font>
        <b/>
        <i val="0"/>
      </font>
      <fill>
        <patternFill>
          <bgColor rgb="FF00B050"/>
        </patternFill>
      </fill>
    </dxf>
    <dxf>
      <font>
        <b/>
        <i val="0"/>
      </font>
      <fill>
        <patternFill>
          <bgColor rgb="FF92D050"/>
        </patternFill>
      </fill>
    </dxf>
    <dxf>
      <font>
        <b/>
        <i val="0"/>
      </font>
      <fill>
        <patternFill>
          <bgColor rgb="FFFFFF00"/>
        </patternFill>
      </fill>
    </dxf>
    <dxf>
      <font>
        <b/>
        <i val="0"/>
      </font>
      <fill>
        <patternFill>
          <bgColor theme="8" tint="0.59996337778862885"/>
        </patternFill>
      </fill>
    </dxf>
    <dxf>
      <font>
        <b/>
        <i val="0"/>
      </font>
      <fill>
        <patternFill>
          <bgColor rgb="FFFF0000"/>
        </patternFill>
      </fill>
    </dxf>
  </dxfs>
  <tableStyles count="0" defaultTableStyle="TableStyleMedium2" defaultPivotStyle="PivotStyleLight16"/>
  <colors>
    <mruColors>
      <color rgb="FFD3EBE7"/>
      <color rgb="FFA7D8CF"/>
      <color rgb="FF00656D"/>
      <color rgb="FF7BC4B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yron/Desktop/for%20CDRA/Output/4.%20Storm%20Surge%20(Feb%2020)/(Storm%20Surge)%20CDRA%20Worksheet%20for%20DRR-CCA_CE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1"/>
      <sheetName val="1.2 Map Inventory"/>
      <sheetName val="1.3 Hazards Description"/>
      <sheetName val="1.4"/>
      <sheetName val="1.5"/>
      <sheetName val="2.1"/>
      <sheetName val="2.2"/>
      <sheetName val="3.1-4.1 Population"/>
      <sheetName val="3.3-4.3 Urban Use Area"/>
      <sheetName val="3.2-4.2 Resource Production"/>
      <sheetName val="3.5-4.5 Lifeline Utilities"/>
      <sheetName val="5.1 Population"/>
      <sheetName val="5.2 Resource Production"/>
      <sheetName val="5.3 Urban Use Area"/>
      <sheetName val="5.5 Lifeline Utilities"/>
      <sheetName val="6. Summary"/>
      <sheetName val="Technical Optio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
          <cell r="L6" t="str">
            <v>BRIDGE</v>
          </cell>
        </row>
        <row r="7">
          <cell r="L7" t="str">
            <v>COMMUNICATION LINE</v>
          </cell>
        </row>
        <row r="8">
          <cell r="L8" t="str">
            <v>POWER LINE</v>
          </cell>
        </row>
        <row r="9">
          <cell r="L9" t="str">
            <v>NATIONAL ROAD</v>
          </cell>
        </row>
        <row r="10">
          <cell r="L10" t="str">
            <v>PROVINCIAL ROAD</v>
          </cell>
        </row>
        <row r="11">
          <cell r="L11" t="str">
            <v>MUNICIPAL ROAD</v>
          </cell>
        </row>
        <row r="12">
          <cell r="L12" t="str">
            <v>BARANGAY ROAD</v>
          </cell>
        </row>
        <row r="13">
          <cell r="L13" t="str">
            <v>WATER LINE</v>
          </cell>
        </row>
        <row r="14">
          <cell r="L14" t="str">
            <v>OTHERS</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yron" refreshedDate="44028.471734606479" createdVersion="6" refreshedVersion="6" minRefreshableVersion="3" recordCount="275" xr:uid="{10339DE1-4D96-471E-ABD1-90385E24DB57}">
  <cacheSource type="worksheet">
    <worksheetSource ref="E5:AQ280" sheet="3.5 Roads and Bridges"/>
  </cacheSource>
  <cacheFields count="39">
    <cacheField name="Geographical Area or Ecosystem" numFmtId="0">
      <sharedItems count="4">
        <s v="UPLAND"/>
        <s v="LOWLAND"/>
        <s v="URBAN"/>
        <s v="COASTAL"/>
      </sharedItems>
    </cacheField>
    <cacheField name="Barangay" numFmtId="1">
      <sharedItems count="58">
        <s v="AGAO"/>
        <s v="AGUSAN PEQUE├æO"/>
        <s v="AMBAGO"/>
        <s v="AMPARO"/>
        <s v="AUPAGAN"/>
        <s v="BAAN KM 3"/>
        <s v="BAAN RIVERSIDE"/>
        <s v="BABAG"/>
        <s v="BADING"/>
        <s v="BANCASI"/>
        <s v="BANZA"/>
        <s v="BAOBAOAN"/>
        <s v="BAYANIHAN"/>
        <s v="BIT-OS"/>
        <s v="BOBON"/>
        <s v="BONBON"/>
        <s v="BUHANGIN"/>
        <s v="CABCABON"/>
        <s v="DAGOHOY"/>
        <s v="DANKIAS"/>
        <s v="DIEGO SILANG"/>
        <s v="DOONGAN"/>
        <s v="DUMALAGAN"/>
        <s v="FORT POYOHON"/>
        <s v="GOLDEN RIBBON"/>
        <s v="HOLY REDEEMER"/>
        <s v="HUMABON"/>
        <s v="IMADEJAS"/>
        <s v="J.P. RIZAL"/>
        <s v="KINAMLUTAN"/>
        <s v="LAPU-LAPU"/>
        <s v="LEON KILAT"/>
        <s v="LIBERTAD"/>
        <s v="LIMAHA"/>
        <s v="LUMBOCAN"/>
        <s v="MAHAY"/>
        <s v="MAHOGANY"/>
        <s v="MANDAMO"/>
        <s v="MAON"/>
        <s v="MASAO"/>
        <s v="MAUG"/>
        <s v="NEW SOCIETY VILLAGE"/>
        <s v="OBRERO"/>
        <s v="ONG YIU"/>
        <s v="PAGATPATAN"/>
        <s v="PANGABUGAN"/>
        <s v="PIGDAULAN"/>
        <s v="PINAMANCULAN"/>
        <s v="RAJAH SOLIMAN"/>
        <s v="SAN IGNACIO"/>
        <s v="SAN VICENTE"/>
        <s v="SIKATUNA"/>
        <s v="SILONGAN"/>
        <s v="TAGABACA"/>
        <s v="TANDANG SORA"/>
        <s v="TINIWISAN"/>
        <s v="URDUJA"/>
        <s v="VILLA KANANGA"/>
      </sharedItems>
    </cacheField>
    <cacheField name="Road classification" numFmtId="0">
      <sharedItems count="6">
        <s v="City"/>
        <s v="Barangay"/>
        <s v="National"/>
        <s v="Provincial"/>
        <s v="NIA"/>
        <s v="Private"/>
      </sharedItems>
    </cacheField>
    <cacheField name="Replacement cost" numFmtId="43">
      <sharedItems containsString="0" containsBlank="1" containsNumber="1" containsInteger="1" minValue="2600000" maxValue="5200000"/>
    </cacheField>
    <cacheField name="Road Length" numFmtId="165">
      <sharedItems containsSemiMixedTypes="0" containsString="0" containsNumber="1" minValue="2.0895899999999999E-2" maxValue="54.372599999999998"/>
    </cacheField>
    <cacheField name="Exposed Length (Linear Kilometer)" numFmtId="2">
      <sharedItems containsSemiMixedTypes="0" containsString="0" containsNumber="1" minValue="8.3180299999999999E-4" maxValue="22.616099999999999"/>
    </cacheField>
    <cacheField name="Value of Exposed Lifeline" numFmtId="43">
      <sharedItems containsSemiMixedTypes="0" containsString="0" containsNumber="1" minValue="0" maxValue="48934340.000000007"/>
    </cacheField>
    <cacheField name="% Exposed_x000a_Length" numFmtId="10">
      <sharedItems containsSemiMixedTypes="0" containsString="0" containsNumber="1" minValue="2.3702750683182733E-4" maxValue="1"/>
    </cacheField>
    <cacheField name="Exposure Score" numFmtId="0">
      <sharedItems containsSemiMixedTypes="0" containsString="0" containsNumber="1" containsInteger="1" minValue="1" maxValue="5"/>
    </cacheField>
    <cacheField name="Summary of Findings (Exposure)" numFmtId="0">
      <sharedItems/>
    </cacheField>
    <cacheField name="Exposed Cemented/Asphalt Road" numFmtId="164">
      <sharedItems containsMixedTypes="1" containsNumber="1" minValue="0" maxValue="11.30805"/>
    </cacheField>
    <cacheField name="% Percentage of cemented/asphalt road" numFmtId="10">
      <sharedItems containsSemiMixedTypes="0" containsString="0" containsNumber="1" minValue="0" maxValue="1"/>
    </cacheField>
    <cacheField name="Sensitivity Score" numFmtId="0">
      <sharedItems containsSemiMixedTypes="0" containsString="0" containsNumber="1" containsInteger="1" minValue="1" maxValue="5"/>
    </cacheField>
    <cacheField name="Exposed Rough Roads" numFmtId="164">
      <sharedItems containsSemiMixedTypes="0" containsString="0" containsNumber="1" minValue="0" maxValue="14.305032000000001"/>
    </cacheField>
    <cacheField name="% of rough roads" numFmtId="10">
      <sharedItems containsSemiMixedTypes="0" containsString="0" containsNumber="1" minValue="0" maxValue="1"/>
    </cacheField>
    <cacheField name="Sensitivity Score2" numFmtId="0">
      <sharedItems containsSemiMixedTypes="0" containsString="0" containsNumber="1" containsInteger="1" minValue="1" maxValue="5"/>
    </cacheField>
    <cacheField name="Average Sensitivity Score" numFmtId="2">
      <sharedItems containsSemiMixedTypes="0" containsString="0" containsNumber="1" minValue="3" maxValue="5"/>
    </cacheField>
    <cacheField name="Summary of Findings (Sensitivity)" numFmtId="0">
      <sharedItems/>
    </cacheField>
    <cacheField name="Degree of Impact" numFmtId="2">
      <sharedItems containsSemiMixedTypes="0" containsString="0" containsNumber="1" minValue="2" maxValue="4.75"/>
    </cacheField>
    <cacheField name="DOI_Category" numFmtId="0">
      <sharedItems/>
    </cacheField>
    <cacheField name="Description" numFmtId="0">
      <sharedItems/>
    </cacheField>
    <cacheField name="W_Adaptive Capacity Score" numFmtId="0">
      <sharedItems containsSemiMixedTypes="0" containsString="0" containsNumber="1" containsInteger="1" minValue="3" maxValue="3"/>
    </cacheField>
    <cacheField name="Description2" numFmtId="0">
      <sharedItems/>
    </cacheField>
    <cacheField name="T_Adaptive Capacity Score" numFmtId="0">
      <sharedItems containsSemiMixedTypes="0" containsString="0" containsNumber="1" containsInteger="1" minValue="2" maxValue="2"/>
    </cacheField>
    <cacheField name="Description3" numFmtId="0">
      <sharedItems/>
    </cacheField>
    <cacheField name="S_Adaptive Capavity Score" numFmtId="0">
      <sharedItems containsSemiMixedTypes="0" containsString="0" containsNumber="1" containsInteger="1" minValue="4" maxValue="4"/>
    </cacheField>
    <cacheField name="Description4" numFmtId="0">
      <sharedItems/>
    </cacheField>
    <cacheField name="I_Adaptive Capacity Score" numFmtId="0">
      <sharedItems containsSemiMixedTypes="0" containsString="0" containsNumber="1" containsInteger="1" minValue="3" maxValue="3"/>
    </cacheField>
    <cacheField name="Description5" numFmtId="0">
      <sharedItems/>
    </cacheField>
    <cacheField name="I/G_Adaptive capacity score" numFmtId="0">
      <sharedItems containsSemiMixedTypes="0" containsString="0" containsNumber="1" containsInteger="1" minValue="4" maxValue="4"/>
    </cacheField>
    <cacheField name="Description6" numFmtId="0">
      <sharedItems/>
    </cacheField>
    <cacheField name="Inf_Adaptive capacity score" numFmtId="0">
      <sharedItems containsSemiMixedTypes="0" containsString="0" containsNumber="1" containsInteger="1" minValue="4" maxValue="4"/>
    </cacheField>
    <cacheField name="Ave. Adaptive Capacity" numFmtId="2">
      <sharedItems containsSemiMixedTypes="0" containsString="0" containsNumber="1" minValue="3.3333333333333335" maxValue="3.3333333333333335"/>
    </cacheField>
    <cacheField name="Summary of Findings (Adaptive Capacity)" numFmtId="0">
      <sharedItems containsNonDate="0" containsString="0" containsBlank="1"/>
    </cacheField>
    <cacheField name="Vulnerability Score" numFmtId="2">
      <sharedItems containsSemiMixedTypes="0" containsString="0" containsNumber="1" minValue="0.6" maxValue="1.425"/>
    </cacheField>
    <cacheField name="Vulnerabilty Category" numFmtId="0">
      <sharedItems/>
    </cacheField>
    <cacheField name="Severity of Consequence Score" numFmtId="0">
      <sharedItems containsSemiMixedTypes="0" containsString="0" containsNumber="1" containsInteger="1" minValue="1" maxValue="4"/>
    </cacheField>
    <cacheField name="Risk Score" numFmtId="0">
      <sharedItems containsSemiMixedTypes="0" containsString="0" containsNumber="1" containsInteger="1" minValue="4" maxValue="16"/>
    </cacheField>
    <cacheField name="Risk Category"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yron" refreshedDate="44028.520182638887" createdVersion="6" refreshedVersion="6" minRefreshableVersion="3" recordCount="275" xr:uid="{F53A512A-E893-4AA8-93E9-CAC21D2CF78B}">
  <cacheSource type="worksheet">
    <worksheetSource ref="B5:AQ280" sheet="3.5 Roads and Bridges"/>
  </cacheSource>
  <cacheFields count="42">
    <cacheField name="Hazard" numFmtId="0">
      <sharedItems/>
    </cacheField>
    <cacheField name="Score (1-6)" numFmtId="0">
      <sharedItems containsSemiMixedTypes="0" containsString="0" containsNumber="1" containsInteger="1" minValue="4" maxValue="4"/>
    </cacheField>
    <cacheField name="Magnitude or Depth" numFmtId="0">
      <sharedItems containsNonDate="0" containsString="0" containsBlank="1"/>
    </cacheField>
    <cacheField name="Geographical Area or Ecosystem" numFmtId="0">
      <sharedItems count="4">
        <s v="COASTAL"/>
        <s v="LOWLAND"/>
        <s v="UPLAND"/>
        <s v="URBAN"/>
      </sharedItems>
    </cacheField>
    <cacheField name="Barangay" numFmtId="1">
      <sharedItems count="58">
        <s v="LUMBOCAN"/>
        <s v="MASAO"/>
        <s v="AMBAGO"/>
        <s v="BAAN KM 3"/>
        <s v="BAOBAOAN"/>
        <s v="CABCABON"/>
        <s v="DOONGAN"/>
        <s v="KINAMLUTAN"/>
        <s v="LIBERTAD"/>
        <s v="MAHAY"/>
        <s v="MAUG"/>
        <s v="PAGATPATAN"/>
        <s v="PANGABUGAN"/>
        <s v="PINAMANCULAN"/>
        <s v="SAN VICENTE"/>
        <s v="TAGABACA"/>
        <s v="TINIWISAN"/>
        <s v="VILLA KANANGA"/>
        <s v="AGUSAN PEQUE├æO"/>
        <s v="BABAG"/>
        <s v="BANCASI"/>
        <s v="BANZA"/>
        <s v="BOBON"/>
        <s v="BONBON"/>
        <s v="AMPARO"/>
        <s v="AUPAGAN"/>
        <s v="DUMALAGAN"/>
        <s v="BIT-OS"/>
        <s v="DANKIAS"/>
        <s v="MANDAMO"/>
        <s v="PIGDAULAN"/>
        <s v="BAAN RIVERSIDE"/>
        <s v="DIEGO SILANG"/>
        <s v="AGAO"/>
        <s v="BADING"/>
        <s v="BAYANIHAN"/>
        <s v="BUHANGIN"/>
        <s v="DAGOHOY"/>
        <s v="FORT POYOHON"/>
        <s v="GOLDEN RIBBON"/>
        <s v="HOLY REDEEMER"/>
        <s v="HUMABON"/>
        <s v="IMADEJAS"/>
        <s v="J.P. RIZAL"/>
        <s v="LAPU-LAPU"/>
        <s v="LEON KILAT"/>
        <s v="LIMAHA"/>
        <s v="MAHOGANY"/>
        <s v="MAON"/>
        <s v="NEW SOCIETY VILLAGE"/>
        <s v="OBRERO"/>
        <s v="ONG YIU"/>
        <s v="RAJAH SOLIMAN"/>
        <s v="SAN IGNACIO"/>
        <s v="SIKATUNA"/>
        <s v="SILONGAN"/>
        <s v="TANDANG SORA"/>
        <s v="URDUJA"/>
      </sharedItems>
    </cacheField>
    <cacheField name="Road classification" numFmtId="0">
      <sharedItems/>
    </cacheField>
    <cacheField name="Replacement cost" numFmtId="43">
      <sharedItems containsSemiMixedTypes="0" containsString="0" containsNumber="1" containsInteger="1" minValue="2600000" maxValue="5200000"/>
    </cacheField>
    <cacheField name="Road Length" numFmtId="165">
      <sharedItems containsSemiMixedTypes="0" containsString="0" containsNumber="1" minValue="2.0895899999999999E-2" maxValue="54.372599999999998"/>
    </cacheField>
    <cacheField name="Exposed Length (Linear Kilometer)" numFmtId="2">
      <sharedItems containsSemiMixedTypes="0" containsString="0" containsNumber="1" minValue="8.3180299999999999E-4" maxValue="22.616099999999999"/>
    </cacheField>
    <cacheField name="Value of Exposed Lifeline" numFmtId="43">
      <sharedItems containsSemiMixedTypes="0" containsString="0" containsNumber="1" minValue="2162.6878000000002" maxValue="58801860"/>
    </cacheField>
    <cacheField name="% Exposed_x000a_Length" numFmtId="10">
      <sharedItems containsSemiMixedTypes="0" containsString="0" containsNumber="1" minValue="2.3702750683182733E-4" maxValue="1"/>
    </cacheField>
    <cacheField name="Exposure Score" numFmtId="0">
      <sharedItems containsSemiMixedTypes="0" containsString="0" containsNumber="1" containsInteger="1" minValue="1" maxValue="5"/>
    </cacheField>
    <cacheField name="Summary of Findings (Exposure)" numFmtId="0">
      <sharedItems/>
    </cacheField>
    <cacheField name="Exposed Cemented/Asphalt Road" numFmtId="164">
      <sharedItems containsMixedTypes="1" containsNumber="1" minValue="0" maxValue="11.30805"/>
    </cacheField>
    <cacheField name="% Percentage of cemented/asphalt road" numFmtId="10">
      <sharedItems containsSemiMixedTypes="0" containsString="0" containsNumber="1" minValue="0" maxValue="1"/>
    </cacheField>
    <cacheField name="Sensitivity Score" numFmtId="0">
      <sharedItems containsSemiMixedTypes="0" containsString="0" containsNumber="1" containsInteger="1" minValue="1" maxValue="5"/>
    </cacheField>
    <cacheField name="Exposed Rough Roads" numFmtId="164">
      <sharedItems containsSemiMixedTypes="0" containsString="0" containsNumber="1" minValue="0" maxValue="14.305032000000001"/>
    </cacheField>
    <cacheField name="% of rough roads" numFmtId="10">
      <sharedItems containsSemiMixedTypes="0" containsString="0" containsNumber="1" minValue="0" maxValue="1"/>
    </cacheField>
    <cacheField name="Sensitivity Score2" numFmtId="0">
      <sharedItems containsSemiMixedTypes="0" containsString="0" containsNumber="1" containsInteger="1" minValue="1" maxValue="5"/>
    </cacheField>
    <cacheField name="Average Sensitivity Score" numFmtId="2">
      <sharedItems containsSemiMixedTypes="0" containsString="0" containsNumber="1" minValue="3" maxValue="5"/>
    </cacheField>
    <cacheField name="Summary of Findings (Sensitivity)" numFmtId="0">
      <sharedItems/>
    </cacheField>
    <cacheField name="Degree of Impact" numFmtId="2">
      <sharedItems containsSemiMixedTypes="0" containsString="0" containsNumber="1" minValue="2" maxValue="4.75"/>
    </cacheField>
    <cacheField name="DOI_Category" numFmtId="0">
      <sharedItems/>
    </cacheField>
    <cacheField name="Description" numFmtId="0">
      <sharedItems/>
    </cacheField>
    <cacheField name="W_Adaptive Capacity Score" numFmtId="0">
      <sharedItems containsSemiMixedTypes="0" containsString="0" containsNumber="1" containsInteger="1" minValue="3" maxValue="3"/>
    </cacheField>
    <cacheField name="Description2" numFmtId="0">
      <sharedItems/>
    </cacheField>
    <cacheField name="T_Adaptive Capacity Score" numFmtId="0">
      <sharedItems containsSemiMixedTypes="0" containsString="0" containsNumber="1" containsInteger="1" minValue="2" maxValue="2"/>
    </cacheField>
    <cacheField name="Description3" numFmtId="0">
      <sharedItems/>
    </cacheField>
    <cacheField name="S_Adaptive Capavity Score" numFmtId="0">
      <sharedItems containsSemiMixedTypes="0" containsString="0" containsNumber="1" containsInteger="1" minValue="4" maxValue="4"/>
    </cacheField>
    <cacheField name="Description4" numFmtId="0">
      <sharedItems/>
    </cacheField>
    <cacheField name="I_Adaptive Capacity Score" numFmtId="0">
      <sharedItems containsSemiMixedTypes="0" containsString="0" containsNumber="1" containsInteger="1" minValue="3" maxValue="3"/>
    </cacheField>
    <cacheField name="Description5" numFmtId="0">
      <sharedItems/>
    </cacheField>
    <cacheField name="I/G_Adaptive capacity score" numFmtId="0">
      <sharedItems containsSemiMixedTypes="0" containsString="0" containsNumber="1" containsInteger="1" minValue="4" maxValue="4"/>
    </cacheField>
    <cacheField name="Description6" numFmtId="0">
      <sharedItems/>
    </cacheField>
    <cacheField name="Inf_Adaptive capacity score" numFmtId="0">
      <sharedItems containsSemiMixedTypes="0" containsString="0" containsNumber="1" containsInteger="1" minValue="4" maxValue="4"/>
    </cacheField>
    <cacheField name="Ave. Adaptive Capacity" numFmtId="2">
      <sharedItems containsSemiMixedTypes="0" containsString="0" containsNumber="1" minValue="3.3333333333333335" maxValue="3.3333333333333335"/>
    </cacheField>
    <cacheField name="Summary of Findings (Adaptive Capacity)" numFmtId="0">
      <sharedItems containsNonDate="0" containsString="0" containsBlank="1"/>
    </cacheField>
    <cacheField name="Vulnerability Score" numFmtId="2">
      <sharedItems containsSemiMixedTypes="0" containsString="0" containsNumber="1" minValue="0.6" maxValue="1.425"/>
    </cacheField>
    <cacheField name="Vulnerabilty Category" numFmtId="0">
      <sharedItems/>
    </cacheField>
    <cacheField name="Severity of Consequence Score" numFmtId="0">
      <sharedItems containsSemiMixedTypes="0" containsString="0" containsNumber="1" containsInteger="1" minValue="1" maxValue="4"/>
    </cacheField>
    <cacheField name="Risk Score" numFmtId="0">
      <sharedItems containsSemiMixedTypes="0" containsString="0" containsNumber="1" containsInteger="1" minValue="4" maxValue="16"/>
    </cacheField>
    <cacheField name="Risk Category"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
  <r>
    <x v="0"/>
    <x v="0"/>
    <x v="0"/>
    <n v="2600000"/>
    <n v="0.77489699999999995"/>
    <n v="0.220197"/>
    <n v="572512.19999999995"/>
    <n v="0.28416292746003663"/>
    <n v="3"/>
    <s v="28.42% of the road is exposed with a value of 572512.2"/>
    <n v="0.22019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0"/>
    <x v="1"/>
    <n v="2600000"/>
    <n v="0.146922"/>
    <n v="1.0699800000000001E-2"/>
    <n v="27819.480000000003"/>
    <n v="7.2826397680401847E-2"/>
    <n v="2"/>
    <s v="7.28% of the road is exposed with a value of 27819.48"/>
    <n v="1.0699800000000001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1"/>
    <x v="0"/>
    <n v="2600000"/>
    <n v="1.56321"/>
    <n v="0.27617700000000001"/>
    <n v="718060.20000000007"/>
    <n v="0.17667299978889592"/>
    <n v="3"/>
    <s v="17.67% of the road is exposed with a value of 718060.2"/>
    <n v="7.1226048300000011E-2"/>
    <n v="0.25790000000000002"/>
    <n v="3"/>
    <n v="0.20495095169999999"/>
    <n v="0.74209999999999998"/>
    <n v="5"/>
    <n v="4"/>
    <s v="25.79% of the exposed length is cement/asphalt road while 74.21%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0"/>
    <x v="1"/>
    <x v="0"/>
    <n v="2600000"/>
    <n v="1.56321"/>
    <n v="0.60624599999999995"/>
    <n v="1576239.5999999999"/>
    <n v="0.38782121404034003"/>
    <n v="4"/>
    <s v="38.78% of the road is exposed with a value of 1576239.6"/>
    <n v="0.15635084339999999"/>
    <n v="0.25790000000000002"/>
    <n v="3"/>
    <n v="0.44989515659999996"/>
    <n v="0.74209999999999998"/>
    <n v="5"/>
    <n v="4"/>
    <s v="25.79% of the exposed length is cement/asphalt road while 74.21%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1"/>
    <x v="0"/>
    <n v="2600000"/>
    <n v="1.56321"/>
    <n v="0.227386"/>
    <n v="591203.6"/>
    <n v="0.14546094254770633"/>
    <n v="2"/>
    <s v="14.55% of the road is exposed with a value of 591203.6"/>
    <n v="5.8642849400000002E-2"/>
    <n v="0.25790000000000002"/>
    <n v="3"/>
    <n v="0.1687431506"/>
    <n v="0.74209999999999998"/>
    <n v="5"/>
    <n v="4"/>
    <s v="25.79% of the exposed length is cement/asphalt road while 74.21%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1"/>
    <x v="1"/>
    <n v="2600000"/>
    <n v="4.78573"/>
    <n v="3.0052099999999999"/>
    <n v="7813546"/>
    <n v="0.62795226642539381"/>
    <n v="5"/>
    <s v="62.8% of the road is exposed with a value of 7813546"/>
    <n v="0.75130249999999998"/>
    <n v="0.25"/>
    <n v="3"/>
    <n v="2.2539075"/>
    <n v="0.75"/>
    <n v="5"/>
    <n v="4"/>
    <s v="25% of the exposed length is cement/asphalt road while 75%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x v="0"/>
    <x v="1"/>
    <x v="1"/>
    <n v="2600000"/>
    <n v="4.78573"/>
    <n v="1.0737300000000001"/>
    <n v="2791698"/>
    <n v="0.224360755830354"/>
    <n v="3"/>
    <s v="22.44% of the road is exposed with a value of 2791698"/>
    <n v="0.26843250000000002"/>
    <n v="0.25"/>
    <n v="3"/>
    <n v="0.8052975"/>
    <n v="0.75"/>
    <n v="5"/>
    <n v="4"/>
    <s v="25% of the exposed length is cement/asphalt road while 75%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0"/>
    <x v="1"/>
    <x v="1"/>
    <n v="2600000"/>
    <n v="4.78573"/>
    <n v="0.22953200000000001"/>
    <n v="596783.20000000007"/>
    <n v="4.7961752961408186E-2"/>
    <n v="1"/>
    <s v="4.8% of the road is exposed with a value of 596783.2"/>
    <n v="5.7383000000000003E-2"/>
    <n v="0.25"/>
    <n v="3"/>
    <n v="0.172149"/>
    <n v="0.74999999999999989"/>
    <n v="5"/>
    <n v="4"/>
    <s v="25% of the exposed length is cement/asphalt road while 7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
    <x v="0"/>
    <n v="2600000"/>
    <n v="1.59375"/>
    <n v="0.49513699999999999"/>
    <n v="1287356.2"/>
    <n v="0.31067419607843139"/>
    <n v="4"/>
    <s v="31.07% of the road is exposed with a value of 1287356.2"/>
    <n v="0.1359646202"/>
    <n v="0.27460000000000001"/>
    <n v="3"/>
    <n v="0.3591723798"/>
    <n v="0.72540000000000004"/>
    <n v="5"/>
    <n v="4"/>
    <s v="27.46% of the exposed length is cement/asphalt road while 72.54%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2"/>
    <x v="0"/>
    <n v="2600000"/>
    <n v="1.59375"/>
    <n v="0.94381999999999999"/>
    <n v="2453932"/>
    <n v="0.59220078431372547"/>
    <n v="5"/>
    <s v="59.22% of the road is exposed with a value of 2453932"/>
    <n v="0.259172972"/>
    <n v="0.27460000000000001"/>
    <n v="3"/>
    <n v="0.68464702799999999"/>
    <n v="0.72540000000000004"/>
    <n v="5"/>
    <n v="4"/>
    <s v="27.46% of the exposed length is cement/asphalt road while 72.5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0"/>
    <x v="2"/>
    <x v="0"/>
    <n v="2600000"/>
    <n v="1.59375"/>
    <n v="0.15479200000000001"/>
    <n v="402459.2"/>
    <n v="9.7124392156862749E-2"/>
    <n v="2"/>
    <s v="9.71% of the road is exposed with a value of 402459.2"/>
    <n v="4.2505883200000004E-2"/>
    <n v="0.27460000000000001"/>
    <n v="3"/>
    <n v="0.1122861168"/>
    <n v="0.72539999999999993"/>
    <n v="5"/>
    <n v="4"/>
    <s v="27.46% of the exposed length is cement/asphalt road while 72.5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2"/>
    <x v="2"/>
    <n v="5200000"/>
    <n v="3.6793300000000002"/>
    <n v="1.8971199999999999"/>
    <n v="9865024"/>
    <n v="0.51561561479943352"/>
    <n v="5"/>
    <s v="51.56% of the road is exposed with a value of 9865024"/>
    <n v="1.89711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1"/>
    <x v="2"/>
    <x v="2"/>
    <n v="5200000"/>
    <n v="3.6793300000000002"/>
    <n v="0.47645700000000002"/>
    <n v="2477576.4"/>
    <n v="0.12949558751185677"/>
    <n v="2"/>
    <s v="12.95% of the road is exposed with a value of 2477576.4"/>
    <n v="0.4764570000000000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0"/>
    <x v="2"/>
    <x v="2"/>
    <n v="5200000"/>
    <n v="3.6793300000000002"/>
    <n v="1.30575"/>
    <n v="6789900"/>
    <n v="0.35488798232286856"/>
    <n v="4"/>
    <s v="35.49% of the road is exposed with a value of 6789900"/>
    <n v="1.73"/>
    <n v="1"/>
    <n v="5"/>
    <n v="0.42425000000000002"/>
    <n v="0.32490905609802795"/>
    <n v="4"/>
    <n v="4.5"/>
    <s v="100% of the exposed length is cement/asphalt road while 32.4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1"/>
    <x v="2"/>
    <x v="1"/>
    <n v="2600000"/>
    <n v="26.133500000000002"/>
    <n v="18.820900000000002"/>
    <n v="48934340.000000007"/>
    <n v="0.72018290699676668"/>
    <n v="5"/>
    <s v="72.02% of the road is exposed with a value of 48934340"/>
    <n v="5.6462700000000003"/>
    <n v="0.3"/>
    <n v="3"/>
    <n v="13.174630000000001"/>
    <n v="0.7"/>
    <n v="5"/>
    <n v="4"/>
    <s v="30% of the exposed length is cement/asphalt road while 70%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3"/>
    <n v="12"/>
    <s v="MODERATE RISK"/>
  </r>
  <r>
    <x v="1"/>
    <x v="2"/>
    <x v="1"/>
    <n v="2600000"/>
    <n v="26.133500000000002"/>
    <n v="2.80463"/>
    <n v="7292038"/>
    <n v="0.10731934107563089"/>
    <n v="2"/>
    <s v="10.73% of the road is exposed with a value of 7292038"/>
    <n v="0.84138899999999994"/>
    <n v="0.3"/>
    <n v="3"/>
    <n v="1.963241"/>
    <n v="0.70000000000000007"/>
    <n v="5"/>
    <n v="4"/>
    <s v="30% of the exposed length is cement/asphalt road while 7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3"/>
    <n v="12"/>
    <s v="MODERATE RISK"/>
  </r>
  <r>
    <x v="1"/>
    <x v="2"/>
    <x v="1"/>
    <n v="2600000"/>
    <n v="26.133500000000002"/>
    <n v="4.5079500000000001"/>
    <n v="11720670"/>
    <n v="0.17249698662636079"/>
    <n v="3"/>
    <s v="17.25% of the road is exposed with a value of 11720670"/>
    <n v="1.3523849999999999"/>
    <n v="0.3"/>
    <n v="3"/>
    <n v="3.1555650000000002"/>
    <n v="0.70000000000000007"/>
    <n v="5"/>
    <n v="4"/>
    <s v="30% of the exposed length is cement/asphalt road while 7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3"/>
    <n v="12"/>
    <s v="MODERATE RISK"/>
  </r>
  <r>
    <x v="1"/>
    <x v="3"/>
    <x v="0"/>
    <n v="2600000"/>
    <n v="0.78290000000000004"/>
    <n v="1.2469600000000001E-2"/>
    <n v="32420.960000000003"/>
    <n v="1.5927449227232087E-2"/>
    <n v="1"/>
    <s v="1.59% of the road is exposed with a value of 32420.96"/>
    <n v="8.9781119999999999E-3"/>
    <n v="0.72"/>
    <n v="5"/>
    <n v="3.4914880000000009E-3"/>
    <n v="0.28000000000000008"/>
    <n v="3"/>
    <n v="4"/>
    <s v="72% of the exposed length is cement/asphalt road while 2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1"/>
    <x v="3"/>
    <x v="0"/>
    <n v="2600000"/>
    <n v="0.78290000000000004"/>
    <n v="1.24575E-2"/>
    <n v="32389.5"/>
    <n v="1.591199386894878E-2"/>
    <n v="1"/>
    <s v="1.59% of the road is exposed with a value of 32389.5"/>
    <n v="8.9693999999999989E-3"/>
    <n v="0.72"/>
    <n v="5"/>
    <n v="3.4881000000000009E-3"/>
    <n v="0.28000000000000008"/>
    <n v="3"/>
    <n v="4"/>
    <s v="72% of the exposed length is cement/asphalt road while 2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1"/>
    <x v="3"/>
    <x v="0"/>
    <n v="2600000"/>
    <n v="0.78290000000000004"/>
    <n v="0.24173900000000001"/>
    <n v="628521.4"/>
    <n v="0.30877378975603526"/>
    <n v="4"/>
    <s v="30.88% of the road is exposed with a value of 628521.4"/>
    <n v="0.17405208"/>
    <n v="0.72"/>
    <n v="5"/>
    <n v="6.7686920000000012E-2"/>
    <n v="0.28000000000000003"/>
    <n v="3"/>
    <n v="4"/>
    <s v="72% of the exposed length is cement/asphalt road while 28%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0"/>
    <x v="3"/>
    <x v="2"/>
    <n v="5200000"/>
    <n v="4.5602299999999998"/>
    <n v="9.6361500000000003E-2"/>
    <n v="501079.8"/>
    <n v="2.1130842084719412E-2"/>
    <n v="1"/>
    <s v="2.11% of the road is exposed with a value of 501079.8"/>
    <n v="9.6361500000000003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3"/>
    <x v="2"/>
    <n v="5200000"/>
    <n v="4.5602299999999998"/>
    <n v="5.1043699999999997E-2"/>
    <n v="265427.24"/>
    <n v="1.1193229288873587E-2"/>
    <n v="1"/>
    <s v="1.12% of the road is exposed with a value of 265427.24"/>
    <n v="5.10436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3"/>
    <x v="2"/>
    <n v="5200000"/>
    <n v="4.5602299999999998"/>
    <n v="4.4137900000000001E-2"/>
    <n v="229517.08000000002"/>
    <n v="9.6788758461744256E-3"/>
    <n v="1"/>
    <s v="0.97% of the road is exposed with a value of 229517.08"/>
    <n v="4.41379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3"/>
    <x v="1"/>
    <n v="2600000"/>
    <n v="9.9182000000000006"/>
    <n v="7.9617499999999994E-2"/>
    <n v="207005.49999999997"/>
    <n v="8.0274142485531642E-3"/>
    <n v="1"/>
    <s v="0.8% of the road is exposed with a value of 207005.5"/>
    <n v="5.573224999999999E-2"/>
    <n v="0.7"/>
    <n v="5"/>
    <n v="2.3885250000000004E-2"/>
    <n v="0.30000000000000004"/>
    <n v="3"/>
    <n v="4"/>
    <s v="70% of the exposed length is cement/asphalt road while 3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3"/>
    <x v="1"/>
    <n v="2600000"/>
    <n v="9.9182000000000006"/>
    <n v="0.22628899999999999"/>
    <n v="588351.4"/>
    <n v="2.2815531043939422E-2"/>
    <n v="1"/>
    <s v="2.28% of the road is exposed with a value of 588351.4"/>
    <b v="0"/>
    <n v="0.7"/>
    <n v="5"/>
    <n v="0.22628899999999999"/>
    <n v="1"/>
    <n v="5"/>
    <n v="5"/>
    <s v="7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0"/>
    <x v="3"/>
    <x v="1"/>
    <n v="2600000"/>
    <n v="9.9182000000000006"/>
    <n v="6.6520499999999996E-2"/>
    <n v="172953.3"/>
    <n v="6.7069125446149493E-3"/>
    <n v="1"/>
    <s v="0.67% of the road is exposed with a value of 172953.3"/>
    <n v="4.6564349999999997E-2"/>
    <n v="0.7"/>
    <n v="5"/>
    <n v="1.9956149999999999E-2"/>
    <n v="0.3"/>
    <n v="3"/>
    <n v="4"/>
    <s v="70% of the exposed length is cement/asphalt road while 3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4"/>
    <x v="1"/>
    <n v="2600000"/>
    <n v="17.492000000000001"/>
    <n v="0.48419099999999998"/>
    <n v="1258896.5999999999"/>
    <n v="2.7680711182254743E-2"/>
    <n v="1"/>
    <s v="2.77% of the road is exposed with a value of 1258896.6"/>
    <n v="8.3765042999999987E-3"/>
    <n v="1.7299999999999999E-2"/>
    <n v="1"/>
    <n v="0.47581449570000001"/>
    <n v="0.98270000000000002"/>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0"/>
    <x v="4"/>
    <x v="1"/>
    <n v="2600000"/>
    <n v="17.492000000000001"/>
    <n v="0.48553299999999999"/>
    <n v="1262385.8"/>
    <n v="2.7757431968900067E-2"/>
    <n v="1"/>
    <s v="2.78% of the road is exposed with a value of 1262385.8"/>
    <n v="8.3997208999999993E-3"/>
    <n v="1.7299999999999999E-2"/>
    <n v="1"/>
    <n v="0.47713327909999997"/>
    <n v="0.98269999999999991"/>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1"/>
    <x v="4"/>
    <x v="1"/>
    <n v="2600000"/>
    <n v="17.492000000000001"/>
    <n v="0.48498799999999997"/>
    <n v="1260968.8"/>
    <n v="2.7726274868511317E-2"/>
    <n v="1"/>
    <s v="2.77% of the road is exposed with a value of 1260968.8"/>
    <n v="8.390292399999999E-3"/>
    <n v="1.7299999999999999E-2"/>
    <n v="1"/>
    <n v="0.47659770759999998"/>
    <n v="0.98270000000000002"/>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3"/>
    <n v="12"/>
    <s v="MODERATE RISK"/>
  </r>
  <r>
    <x v="1"/>
    <x v="5"/>
    <x v="2"/>
    <n v="5200000"/>
    <n v="5.0413600000000001"/>
    <n v="3.9720499999999999E-2"/>
    <n v="206546.6"/>
    <n v="7.8789255280321182E-3"/>
    <n v="1"/>
    <s v="0.79% of the road is exposed with a value of 206546.6"/>
    <n v="3.97204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5"/>
    <x v="2"/>
    <n v="5200000"/>
    <n v="5.0413600000000001"/>
    <n v="1.10805"/>
    <n v="5761860"/>
    <n v="0.21979188155577065"/>
    <n v="3"/>
    <s v="21.98% of the road is exposed with a value of 5761860"/>
    <n v="1.10805"/>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1"/>
    <x v="5"/>
    <x v="1"/>
    <n v="2600000"/>
    <n v="25.758600000000001"/>
    <n v="0.58715200000000001"/>
    <n v="1526595.2"/>
    <n v="2.2794406528305108E-2"/>
    <n v="1"/>
    <s v="2.28% of the road is exposed with a value of 1526595.2"/>
    <n v="8.4315027200000003E-2"/>
    <n v="0.14360000000000001"/>
    <n v="2"/>
    <n v="0.50283697279999995"/>
    <n v="0.85639999999999994"/>
    <n v="5"/>
    <n v="3.5"/>
    <s v="14.36% of the exposed length is cement/asphalt road while 85.6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3"/>
    <n v="12"/>
    <s v="MODERATE RISK"/>
  </r>
  <r>
    <x v="0"/>
    <x v="5"/>
    <x v="1"/>
    <n v="2600000"/>
    <n v="25.758600000000001"/>
    <n v="5.1179699999999997"/>
    <n v="13306722"/>
    <n v="0.19868975798374133"/>
    <n v="3"/>
    <s v="19.87% of the road is exposed with a value of 13306722"/>
    <n v="0.734940492"/>
    <n v="0.14360000000000001"/>
    <n v="2"/>
    <n v="4.3830295079999999"/>
    <n v="0.85640000000000005"/>
    <n v="5"/>
    <n v="3.5"/>
    <s v="14.36% of the exposed length is cement/asphalt road while 85.64%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0"/>
    <x v="5"/>
    <x v="1"/>
    <n v="2600000"/>
    <n v="25.758600000000001"/>
    <n v="2.61651E-2"/>
    <n v="68029.259999999995"/>
    <n v="1.0157811371736042E-3"/>
    <n v="1"/>
    <s v="0.1% of the road is exposed with a value of 68029.26"/>
    <n v="3.7573083600000003E-3"/>
    <n v="0.14360000000000001"/>
    <n v="2"/>
    <n v="2.2407791640000001E-2"/>
    <n v="0.85640000000000005"/>
    <n v="5"/>
    <n v="3.5"/>
    <s v="14.36% of the exposed length is cement/asphalt road while 85.6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x v="0"/>
    <x v="6"/>
    <x v="0"/>
    <n v="2600000"/>
    <n v="0.431479"/>
    <n v="0.237175"/>
    <n v="616655"/>
    <n v="0.5496791269100002"/>
    <n v="5"/>
    <s v="54.97% of the road is exposed with a value of 616655"/>
    <n v="0.20060261499999998"/>
    <n v="0.8458"/>
    <n v="5"/>
    <n v="3.6572385000000013E-2"/>
    <n v="0.15420000000000006"/>
    <n v="3"/>
    <n v="4"/>
    <s v="84.58% of the exposed length is cement/asphalt road while 15.4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1"/>
    <x v="6"/>
    <x v="0"/>
    <n v="2600000"/>
    <n v="0.431479"/>
    <n v="0.12543699999999999"/>
    <n v="326136.19999999995"/>
    <n v="0.29071403243263283"/>
    <n v="3"/>
    <s v="29.07% of the road is exposed with a value of 326136.2"/>
    <n v="0.1060946146"/>
    <n v="0.8458"/>
    <n v="5"/>
    <n v="1.9342385399999995E-2"/>
    <n v="0.15419999999999998"/>
    <n v="3"/>
    <n v="4"/>
    <s v="84.58% of the exposed length is cement/asphalt road while 15.4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0"/>
    <x v="6"/>
    <x v="1"/>
    <n v="2600000"/>
    <n v="4.0646899999999997"/>
    <n v="0.212252"/>
    <n v="551855.19999999995"/>
    <n v="5.2218496367496661E-2"/>
    <n v="2"/>
    <s v="5.22% of the road is exposed with a value of 551855.2"/>
    <n v="0.1698016"/>
    <n v="0.8"/>
    <n v="5"/>
    <n v="4.2450399999999999E-2"/>
    <n v="0.2"/>
    <n v="3"/>
    <n v="4"/>
    <s v="80% of the exposed length is cement/asphalt road while 2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0"/>
    <x v="6"/>
    <x v="1"/>
    <n v="2600000"/>
    <n v="4.0646899999999997"/>
    <n v="1.74719"/>
    <n v="4542694"/>
    <n v="0.4298458185003039"/>
    <n v="4"/>
    <s v="42.98% of the road is exposed with a value of 4542694"/>
    <n v="1.3977520000000001"/>
    <n v="0.8"/>
    <n v="5"/>
    <n v="0.34943799999999992"/>
    <n v="0.19999999999999996"/>
    <n v="3"/>
    <n v="4"/>
    <s v="80% of the exposed length is cement/asphalt road while 2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0"/>
    <x v="6"/>
    <x v="1"/>
    <n v="2600000"/>
    <n v="4.0646899999999997"/>
    <n v="6.4293299999999996E-3"/>
    <n v="16716.257999999998"/>
    <n v="1.5817516218949047E-3"/>
    <n v="1"/>
    <s v="0.16% of the road is exposed with a value of 16716.26"/>
    <n v="5.1434640000000004E-3"/>
    <n v="0.8"/>
    <n v="5"/>
    <n v="1.2858659999999992E-3"/>
    <n v="0.1999999999999999"/>
    <n v="3"/>
    <n v="4"/>
    <s v="80% of the exposed length is cement/asphalt road while 2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7"/>
    <x v="0"/>
    <n v="2600000"/>
    <n v="0.96327300000000005"/>
    <n v="0.45173799999999997"/>
    <n v="1174518.7999999998"/>
    <n v="0.46896155087913804"/>
    <n v="4"/>
    <s v="46.9% of the road is exposed with a value of 1174518.8"/>
    <n v="0.25116632799999999"/>
    <n v="0.55600000000000005"/>
    <n v="5"/>
    <n v="0.20057167199999998"/>
    <n v="0.44400000000000001"/>
    <n v="4"/>
    <n v="4.5"/>
    <s v="55.6% of the exposed length is cement/asphalt road while 44.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0"/>
    <x v="7"/>
    <x v="0"/>
    <n v="2600000"/>
    <n v="0.96327300000000005"/>
    <n v="0.34392899999999998"/>
    <n v="894215.39999999991"/>
    <n v="0.35704208464267134"/>
    <n v="4"/>
    <s v="35.7% of the road is exposed with a value of 894215.4"/>
    <n v="0.19122452400000001"/>
    <n v="0.55600000000000005"/>
    <n v="5"/>
    <n v="0.15270447599999998"/>
    <n v="0.44399999999999995"/>
    <n v="4"/>
    <n v="4.5"/>
    <s v="55.6% of the exposed length is cement/asphalt road while 44.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0"/>
    <x v="7"/>
    <x v="0"/>
    <n v="2600000"/>
    <n v="0.96327300000000005"/>
    <n v="0.167606"/>
    <n v="435775.60000000003"/>
    <n v="0.1739963644781905"/>
    <n v="3"/>
    <s v="17.4% of the road is exposed with a value of 435775.6"/>
    <n v="9.3188936000000014E-2"/>
    <n v="0.55600000000000005"/>
    <n v="5"/>
    <n v="7.4417063999999991E-2"/>
    <n v="0.44399999999999995"/>
    <n v="4"/>
    <n v="4.5"/>
    <s v="55.6% of the exposed length is cement/asphalt road while 44.4%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0"/>
    <x v="7"/>
    <x v="2"/>
    <n v="5200000"/>
    <n v="2.0895899999999999E-2"/>
    <n v="2.0895899999999999E-2"/>
    <n v="108658.68"/>
    <n v="1"/>
    <n v="5"/>
    <s v="100% of the road is exposed with a value of 108658.68"/>
    <n v="2.0895899999999999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7"/>
    <x v="1"/>
    <n v="2600000"/>
    <n v="2.8976999999999999"/>
    <n v="2.0425599999999999"/>
    <n v="5310656"/>
    <n v="0.70489008524001795"/>
    <n v="5"/>
    <s v="70.49% of the road is exposed with a value of 5310656"/>
    <n v="1.123408"/>
    <n v="0.55000000000000004"/>
    <n v="5"/>
    <n v="0.91915199999999997"/>
    <n v="0.45"/>
    <n v="4"/>
    <n v="4.5"/>
    <s v="55% of the exposed length is cement/asphalt road while 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x v="0"/>
    <x v="7"/>
    <x v="1"/>
    <n v="2600000"/>
    <n v="2.8976999999999999"/>
    <n v="0.38856099999999999"/>
    <n v="1010258.6"/>
    <n v="0.13409290126652174"/>
    <n v="2"/>
    <s v="13.41% of the road is exposed with a value of 1010258.6"/>
    <n v="0.21370855000000002"/>
    <n v="0.55000000000000004"/>
    <n v="5"/>
    <n v="0.17485244999999996"/>
    <n v="0.4499999999999999"/>
    <n v="4"/>
    <n v="4.5"/>
    <s v="55% of the exposed length is cement/asphalt road while 4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0"/>
    <x v="7"/>
    <x v="1"/>
    <n v="2600000"/>
    <n v="2.8976999999999999"/>
    <n v="0.46657700000000002"/>
    <n v="1213100.2"/>
    <n v="0.16101632329088589"/>
    <n v="3"/>
    <s v="16.1% of the road is exposed with a value of 1213100.2"/>
    <n v="0.25661735000000002"/>
    <n v="0.55000000000000004"/>
    <n v="5"/>
    <n v="0.20995965"/>
    <n v="0.44999999999999996"/>
    <n v="4"/>
    <n v="4.5"/>
    <s v="55% of the exposed length is cement/asphalt road while 4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0"/>
    <x v="8"/>
    <x v="0"/>
    <n v="2600000"/>
    <n v="1.2456199999999999"/>
    <n v="0.70947099999999996"/>
    <n v="1844624.5999999999"/>
    <n v="0.56957258232847896"/>
    <n v="5"/>
    <s v="56.96% of the road is exposed with a value of 1844624.6"/>
    <n v="0.1808441579"/>
    <n v="0.25490000000000002"/>
    <n v="3"/>
    <n v="0.52862684209999999"/>
    <n v="0.74509999999999998"/>
    <n v="5"/>
    <n v="4"/>
    <s v="25.49% of the exposed length is cement/asphalt road while 74.51%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0"/>
    <x v="8"/>
    <x v="0"/>
    <n v="2600000"/>
    <n v="1.2456199999999999"/>
    <n v="0.53614799999999996"/>
    <n v="1393984.7999999998"/>
    <n v="0.43042661485846406"/>
    <n v="4"/>
    <s v="43.04% of the road is exposed with a value of 1393984.8"/>
    <n v="0.13666412519999999"/>
    <n v="0.25490000000000002"/>
    <n v="3"/>
    <n v="0.39948387479999997"/>
    <n v="0.74509999999999998"/>
    <n v="5"/>
    <n v="4"/>
    <s v="25.49% of the exposed length is cement/asphalt road while 74.51%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8"/>
    <x v="1"/>
    <n v="2600000"/>
    <n v="4.7898800000000001"/>
    <n v="1.99417"/>
    <n v="5184842"/>
    <n v="0.41632984542410245"/>
    <n v="4"/>
    <s v="41.63% of the road is exposed with a value of 5184842"/>
    <n v="0.4985425"/>
    <n v="0.25"/>
    <n v="3"/>
    <n v="1.4956274999999999"/>
    <n v="0.74999999999999989"/>
    <n v="5"/>
    <n v="4"/>
    <s v="25% of the exposed length is cement/asphalt road while 7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0"/>
    <x v="8"/>
    <x v="1"/>
    <n v="2600000"/>
    <n v="4.7898800000000001"/>
    <n v="1.0761099999999999"/>
    <n v="2797885.9999999995"/>
    <n v="0.2246632483486016"/>
    <n v="3"/>
    <s v="22.47% of the road is exposed with a value of 2797886"/>
    <n v="0.26902749999999997"/>
    <n v="0.25"/>
    <n v="3"/>
    <n v="0.80708249999999992"/>
    <n v="0.75"/>
    <n v="5"/>
    <n v="4"/>
    <s v="25% of the exposed length is cement/asphalt road while 75%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0"/>
    <x v="8"/>
    <x v="1"/>
    <n v="2600000"/>
    <n v="4.7898800000000001"/>
    <n v="1.7196"/>
    <n v="4470960"/>
    <n v="0.35900690622729586"/>
    <n v="4"/>
    <s v="35.9% of the road is exposed with a value of 4470960"/>
    <n v="0.4299"/>
    <n v="0.25"/>
    <n v="3"/>
    <n v="1.2897000000000001"/>
    <n v="0.75"/>
    <n v="5"/>
    <n v="4"/>
    <s v="25% of the exposed length is cement/asphalt road while 7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0"/>
    <x v="9"/>
    <x v="2"/>
    <n v="5200000"/>
    <n v="8.9897500000000008"/>
    <n v="4.3116700000000001E-2"/>
    <n v="224206.84"/>
    <n v="4.7962067910676046E-3"/>
    <n v="1"/>
    <s v="0.48% of the road is exposed with a value of 224206.84"/>
    <n v="4.31167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9"/>
    <x v="2"/>
    <n v="5200000"/>
    <n v="8.9897500000000008"/>
    <n v="4.1134799999999999E-2"/>
    <n v="213900.96"/>
    <n v="4.575744598014405E-3"/>
    <n v="1"/>
    <s v="0.46% of the road is exposed with a value of 213900.96"/>
    <n v="4.11347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9"/>
    <x v="2"/>
    <n v="5200000"/>
    <n v="8.9897500000000008"/>
    <n v="1.5657099999999999"/>
    <n v="8141692"/>
    <n v="0.174166133652215"/>
    <n v="3"/>
    <s v="17.42% of the road is exposed with a value of 8141692"/>
    <n v="1.565709999999999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9"/>
    <x v="3"/>
    <n v="2600000"/>
    <n v="0.94821599999999995"/>
    <n v="0.94821599999999995"/>
    <n v="2465361.6"/>
    <n v="1"/>
    <n v="5"/>
    <s v="100% of the road is exposed with a value of 2465361.6"/>
    <n v="0.45732457679999999"/>
    <n v="0.48230000000000001"/>
    <n v="4"/>
    <n v="0.49089142319999995"/>
    <n v="0.51769999999999994"/>
    <n v="5"/>
    <n v="4.5"/>
    <s v="48.23% of the exposed length is cement/asphalt road while 51.77%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0"/>
    <x v="9"/>
    <x v="1"/>
    <n v="2600000"/>
    <n v="27.6968"/>
    <n v="2.3977600000000002E-2"/>
    <n v="62341.760000000002"/>
    <n v="8.6571733918719862E-4"/>
    <n v="1"/>
    <s v="0.09% of the road is exposed with a value of 62341.76"/>
    <n v="1.1988800000000001E-2"/>
    <n v="0.5"/>
    <n v="4"/>
    <n v="1.1988800000000001E-2"/>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9"/>
    <x v="1"/>
    <n v="2600000"/>
    <n v="27.6968"/>
    <n v="0.25852999999999998"/>
    <n v="672178"/>
    <n v="9.3342913260737702E-3"/>
    <n v="1"/>
    <s v="0.93% of the road is exposed with a value of 672178"/>
    <n v="0.12926499999999999"/>
    <n v="0.5"/>
    <n v="4"/>
    <n v="0.12926499999999999"/>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9"/>
    <x v="1"/>
    <n v="2600000"/>
    <n v="27.6968"/>
    <n v="1.49458"/>
    <n v="3885908"/>
    <n v="5.3962190577972906E-2"/>
    <n v="2"/>
    <s v="5.4% of the road is exposed with a value of 3885908"/>
    <n v="0.74729000000000001"/>
    <n v="0.5"/>
    <n v="4"/>
    <n v="0.74729000000000001"/>
    <n v="0.5"/>
    <n v="4"/>
    <n v="4"/>
    <s v="50% of the exposed length is cement/asphalt road while 5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0"/>
    <x v="10"/>
    <x v="0"/>
    <n v="2600000"/>
    <n v="1.2837700000000001"/>
    <n v="0.65365799999999996"/>
    <n v="1699510.7999999998"/>
    <n v="0.50917064583219729"/>
    <n v="5"/>
    <s v="50.92% of the road is exposed with a value of 1699510.8"/>
    <n v="5.1835079399999991E-2"/>
    <n v="7.9299999999999995E-2"/>
    <n v="2"/>
    <n v="0.60182292059999998"/>
    <n v="0.92070000000000007"/>
    <n v="5"/>
    <n v="3.5"/>
    <s v="7.93% of the exposed length is cement/asphalt road while 92.07%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0"/>
    <x v="10"/>
    <x v="0"/>
    <n v="2600000"/>
    <n v="1.2837700000000001"/>
    <n v="0.436643"/>
    <n v="1135271.8"/>
    <n v="0.34012556766398966"/>
    <n v="4"/>
    <s v="34.01% of the road is exposed with a value of 1135271.8"/>
    <n v="3.4625789899999995E-2"/>
    <n v="7.9299999999999995E-2"/>
    <n v="2"/>
    <n v="0.40201721010000002"/>
    <n v="0.92070000000000007"/>
    <n v="5"/>
    <n v="3.5"/>
    <s v="7.93% of the exposed length is cement/asphalt road while 92.0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0"/>
    <x v="10"/>
    <x v="0"/>
    <n v="2600000"/>
    <n v="1.2837700000000001"/>
    <n v="0.111778"/>
    <n v="290622.8"/>
    <n v="8.7070113805432434E-2"/>
    <n v="2"/>
    <s v="8.71% of the road is exposed with a value of 290622.8"/>
    <n v="8.8639953999999996E-3"/>
    <n v="7.9299999999999995E-2"/>
    <n v="2"/>
    <n v="0.1029140046"/>
    <n v="0.92069999999999996"/>
    <n v="5"/>
    <n v="3.5"/>
    <s v="7.93% of the exposed length is cement/asphalt road while 92.0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0"/>
    <x v="10"/>
    <x v="1"/>
    <n v="2600000"/>
    <n v="7.4947299999999997"/>
    <n v="4.0696199999999996"/>
    <n v="10581011.999999998"/>
    <n v="0.54299754627584984"/>
    <n v="5"/>
    <s v="54.3% of the road is exposed with a value of 10581012"/>
    <n v="0.32556959999999996"/>
    <n v="0.08"/>
    <n v="2"/>
    <n v="3.7440503999999994"/>
    <n v="0.91999999999999993"/>
    <n v="5"/>
    <n v="3.5"/>
    <s v="8% of the exposed length is cement/asphalt road while 92%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x v="0"/>
    <x v="10"/>
    <x v="1"/>
    <n v="2600000"/>
    <n v="7.4947299999999997"/>
    <n v="1.22759"/>
    <n v="3191734"/>
    <n v="0.16379375908138119"/>
    <n v="3"/>
    <s v="16.38% of the road is exposed with a value of 3191734"/>
    <n v="9.8207199999999994E-2"/>
    <n v="0.08"/>
    <n v="2"/>
    <n v="1.1293827999999999"/>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0"/>
    <x v="10"/>
    <x v="1"/>
    <n v="2600000"/>
    <n v="7.4947299999999997"/>
    <n v="1.8163800000000001"/>
    <n v="4722588"/>
    <n v="0.24235429428411701"/>
    <n v="3"/>
    <s v="24.24% of the road is exposed with a value of 4722588"/>
    <n v="0.14531040000000001"/>
    <n v="0.08"/>
    <n v="2"/>
    <n v="1.6710696"/>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1"/>
    <x v="11"/>
    <x v="4"/>
    <n v="2600000"/>
    <n v="0.98656699999999997"/>
    <n v="0.48874200000000001"/>
    <n v="1270729.2"/>
    <n v="0.49539666337917243"/>
    <n v="4"/>
    <s v="49.54% of the road is exposed with a value of 1270729.2"/>
    <n v="0"/>
    <n v="0"/>
    <n v="1"/>
    <n v="0.4887420000000000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3"/>
    <n v="12"/>
    <s v="MODERATE RISK"/>
  </r>
  <r>
    <x v="1"/>
    <x v="11"/>
    <x v="3"/>
    <n v="2600000"/>
    <n v="1.51983"/>
    <n v="0.38115199999999999"/>
    <n v="990995.2"/>
    <n v="0.25078594316469605"/>
    <n v="3"/>
    <s v="25.08% of the road is exposed with a value of 990995.2"/>
    <n v="8.6521504000000009E-3"/>
    <n v="2.2700000000000001E-2"/>
    <n v="1"/>
    <n v="0.37249984959999999"/>
    <n v="0.97729999999999995"/>
    <n v="5"/>
    <n v="3"/>
    <s v="2.27% of the exposed length is cement/asphalt road while 97.73%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1"/>
    <x v="11"/>
    <x v="3"/>
    <n v="2600000"/>
    <n v="1.51983"/>
    <n v="0.56734099999999998"/>
    <n v="1475086.5999999999"/>
    <n v="0.37329240770349315"/>
    <n v="4"/>
    <s v="37.33% of the road is exposed with a value of 1475086.6"/>
    <n v="1.2878640700000001E-2"/>
    <n v="2.2700000000000001E-2"/>
    <n v="1"/>
    <n v="0.55446235929999999"/>
    <n v="0.97729999999999995"/>
    <n v="5"/>
    <n v="3"/>
    <s v="2.27% of the exposed length is cement/asphalt road while 97.73%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1"/>
    <x v="11"/>
    <x v="3"/>
    <n v="2600000"/>
    <n v="1.51983"/>
    <n v="1.6775000000000002E-2"/>
    <n v="43615.000000000007"/>
    <n v="1.1037418658665773E-2"/>
    <n v="1"/>
    <s v="1.1% of the road is exposed with a value of 43615"/>
    <n v="3.8079250000000008E-4"/>
    <n v="2.2700000000000001E-2"/>
    <n v="1"/>
    <n v="1.6394207500000001E-2"/>
    <n v="0.97729999999999995"/>
    <n v="5"/>
    <n v="3"/>
    <s v="2.27% of the exposed length is cement/asphalt road while 97.73%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1"/>
    <x v="11"/>
    <x v="1"/>
    <n v="2600000"/>
    <n v="12.4483"/>
    <n v="1.8309"/>
    <n v="4760340"/>
    <n v="0.14708032422097797"/>
    <n v="2"/>
    <s v="14.71% of the road is exposed with a value of 4760340"/>
    <n v="3.6617999999999998E-2"/>
    <n v="0.02"/>
    <n v="1"/>
    <n v="1.7942819999999999"/>
    <n v="0.98"/>
    <n v="5"/>
    <n v="3"/>
    <s v="2% of the exposed length is cement/asphalt road while 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0"/>
    <x v="11"/>
    <x v="1"/>
    <n v="2600000"/>
    <n v="12.4483"/>
    <n v="2.74973"/>
    <n v="7149298"/>
    <n v="0.22089200935067441"/>
    <n v="3"/>
    <s v="22.09% of the road is exposed with a value of 7149298"/>
    <n v="5.4994600000000005E-2"/>
    <n v="0.02"/>
    <n v="1"/>
    <n v="2.6947353999999999"/>
    <n v="0.98"/>
    <n v="5"/>
    <n v="3"/>
    <s v="2% of the exposed length is cement/asphalt road while 9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0"/>
    <x v="11"/>
    <x v="1"/>
    <n v="2600000"/>
    <n v="12.4483"/>
    <n v="0.47548299999999999"/>
    <n v="1236255.8"/>
    <n v="3.8196621225388208E-2"/>
    <n v="1"/>
    <s v="3.82% of the road is exposed with a value of 1236255.8"/>
    <n v="9.5096599999999996E-3"/>
    <n v="0.02"/>
    <n v="1"/>
    <n v="0.46597334000000001"/>
    <n v="0.98000000000000009"/>
    <n v="5"/>
    <n v="3"/>
    <s v="2% of the exposed length is cement/asphalt road while 98%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0"/>
    <x v="12"/>
    <x v="0"/>
    <n v="2600000"/>
    <n v="4.2239699999999996"/>
    <n v="0.70712799999999998"/>
    <n v="1838532.8"/>
    <n v="0.16740838594971083"/>
    <n v="3"/>
    <s v="16.74% of the road is exposed with a value of 1838532.8"/>
    <n v="0.3960623928"/>
    <n v="0.56010000000000004"/>
    <n v="5"/>
    <n v="0.31106560719999998"/>
    <n v="0.43990000000000001"/>
    <n v="4"/>
    <n v="4.5"/>
    <s v="56.01% of the exposed length is cement/asphalt road while 43.99%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0"/>
    <x v="12"/>
    <x v="0"/>
    <n v="2600000"/>
    <n v="4.2239699999999996"/>
    <n v="3.01294"/>
    <n v="7833644"/>
    <n v="0.71329578571817509"/>
    <n v="5"/>
    <s v="71.33% of the road is exposed with a value of 7833644"/>
    <n v="1.687547694"/>
    <n v="0.56010000000000004"/>
    <n v="5"/>
    <n v="1.3253923059999999"/>
    <n v="0.43989999999999996"/>
    <n v="4"/>
    <n v="4.5"/>
    <s v="56.01% of the exposed length is cement/asphalt road while 43.9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0"/>
    <x v="12"/>
    <x v="0"/>
    <n v="2600000"/>
    <n v="4.2239699999999996"/>
    <n v="3.9121700000000002E-2"/>
    <n v="101716.42000000001"/>
    <n v="9.261831878540806E-3"/>
    <n v="1"/>
    <s v="0.93% of the road is exposed with a value of 101716.42"/>
    <n v="2.1912064170000002E-2"/>
    <n v="0.56010000000000004"/>
    <n v="5"/>
    <n v="1.720963583E-2"/>
    <n v="0.43989999999999996"/>
    <n v="4"/>
    <n v="4.5"/>
    <s v="56.01% of the exposed length is cement/asphalt road while 43.9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0"/>
    <x v="12"/>
    <x v="2"/>
    <n v="5200000"/>
    <n v="0.80173899999999998"/>
    <n v="0.80173899999999998"/>
    <n v="4169042.8"/>
    <n v="1"/>
    <n v="5"/>
    <s v="100% of the road is exposed with a value of 4169042.8"/>
    <n v="0.80173899999999998"/>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12"/>
    <x v="1"/>
    <n v="2600000"/>
    <n v="11.186999999999999"/>
    <n v="1.1097699999999999"/>
    <n v="2885402"/>
    <n v="9.9201752033610438E-2"/>
    <n v="2"/>
    <s v="9.92% of the road is exposed with a value of 2885402"/>
    <n v="0.61037350000000001"/>
    <n v="0.55000000000000004"/>
    <n v="5"/>
    <n v="0.49939649999999991"/>
    <n v="0.44999999999999996"/>
    <n v="4"/>
    <n v="4.5"/>
    <s v="55% of the exposed length is cement/asphalt road while 4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0"/>
    <x v="12"/>
    <x v="1"/>
    <n v="2600000"/>
    <n v="11.186999999999999"/>
    <n v="7.8475099999999998"/>
    <n v="20403526"/>
    <n v="0.70148475909537855"/>
    <n v="5"/>
    <s v="70.15% of the road is exposed with a value of 20403526"/>
    <n v="4.3161304999999999"/>
    <n v="0.55000000000000004"/>
    <n v="5"/>
    <n v="3.5313794999999999"/>
    <n v="0.45"/>
    <n v="4"/>
    <n v="4.5"/>
    <s v="55% of the exposed length is cement/asphalt road while 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x v="0"/>
    <x v="13"/>
    <x v="2"/>
    <n v="5200000"/>
    <n v="2.62235"/>
    <n v="7.7285499999999993E-2"/>
    <n v="401884.6"/>
    <n v="2.9471847770129844E-2"/>
    <n v="1"/>
    <s v="2.95% of the road is exposed with a value of 401884.6"/>
    <n v="7.7285499999999993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13"/>
    <x v="1"/>
    <n v="2600000"/>
    <n v="18.327200000000001"/>
    <n v="0.38454899999999997"/>
    <n v="999827.39999999991"/>
    <n v="2.098241957309354E-2"/>
    <n v="1"/>
    <s v="2.1% of the road is exposed with a value of 999827.4"/>
    <n v="4.6530428999999995E-3"/>
    <n v="1.21E-2"/>
    <n v="1"/>
    <n v="0.37989595709999996"/>
    <n v="0.9879"/>
    <n v="5"/>
    <n v="3"/>
    <s v="1.21% of the exposed length is cement/asphalt road while 98.79%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0"/>
    <x v="14"/>
    <x v="1"/>
    <n v="2600000"/>
    <n v="6.4452999999999996"/>
    <n v="4.62019"/>
    <n v="12012494"/>
    <n v="0.71683086900532178"/>
    <n v="5"/>
    <s v="71.68% of the road is exposed with a value of 12012494"/>
    <n v="2.4999848090000003"/>
    <n v="0.54110000000000003"/>
    <n v="5"/>
    <n v="2.1202051909999997"/>
    <n v="0.45889999999999992"/>
    <n v="4"/>
    <n v="4.5"/>
    <s v="54.11% of the exposed length is cement/asphalt road while 45.8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x v="0"/>
    <x v="14"/>
    <x v="1"/>
    <n v="2600000"/>
    <n v="6.4452999999999996"/>
    <n v="0.67662800000000001"/>
    <n v="1759232.8"/>
    <n v="0.10498006299163733"/>
    <n v="2"/>
    <s v="10.5% of the road is exposed with a value of 1759232.8"/>
    <n v="0.36612341080000005"/>
    <n v="0.54110000000000003"/>
    <n v="5"/>
    <n v="0.31050458919999996"/>
    <n v="0.45889999999999992"/>
    <n v="4"/>
    <n v="4.5"/>
    <s v="54.11% of the exposed length is cement/asphalt road while 45.89%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x v="0"/>
    <x v="14"/>
    <x v="1"/>
    <n v="2600000"/>
    <n v="6.4452999999999996"/>
    <n v="1.1320399999999999"/>
    <n v="2943304"/>
    <n v="0.17563806184351388"/>
    <n v="3"/>
    <s v="17.56% of the road is exposed with a value of 2943304"/>
    <n v="0.61254684400000003"/>
    <n v="0.54110000000000003"/>
    <n v="5"/>
    <n v="0.5194931559999999"/>
    <n v="0.45889999999999992"/>
    <n v="4"/>
    <n v="4.5"/>
    <s v="54.11% of the exposed length is cement/asphalt road while 45.89%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0"/>
    <x v="15"/>
    <x v="0"/>
    <n v="2600000"/>
    <n v="3.7010399999999999"/>
    <n v="0.84894099999999995"/>
    <n v="2207246.5999999996"/>
    <n v="0.22937903940514018"/>
    <n v="3"/>
    <s v="22.94% of the road is exposed with a value of 2207246.6"/>
    <n v="0.12097409249999998"/>
    <n v="0.14249999999999999"/>
    <n v="2"/>
    <n v="0.72796690749999993"/>
    <n v="0.85749999999999993"/>
    <n v="5"/>
    <n v="3.5"/>
    <s v="14.25% of the exposed length is cement/asphalt road while 85.7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x v="0"/>
    <x v="15"/>
    <x v="0"/>
    <n v="2600000"/>
    <n v="3.7010399999999999"/>
    <n v="1.7056"/>
    <n v="4434560"/>
    <n v="0.46084343860104188"/>
    <n v="4"/>
    <s v="46.08% of the road is exposed with a value of 4434560"/>
    <n v="0.24304799999999999"/>
    <n v="0.14249999999999999"/>
    <n v="2"/>
    <n v="1.4625520000000001"/>
    <n v="0.85750000000000004"/>
    <n v="5"/>
    <n v="3.5"/>
    <s v="14.25% of the exposed length is cement/asphalt road while 85.7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0"/>
    <x v="15"/>
    <x v="0"/>
    <n v="2600000"/>
    <n v="3.7010399999999999"/>
    <n v="8.4481000000000001E-2"/>
    <n v="219650.6"/>
    <n v="2.2826286665369736E-2"/>
    <n v="1"/>
    <s v="2.28% of the road is exposed with a value of 219650.6"/>
    <n v="1.2038542499999999E-2"/>
    <n v="0.14249999999999999"/>
    <n v="2"/>
    <n v="7.2442457500000002E-2"/>
    <n v="0.85750000000000004"/>
    <n v="5"/>
    <n v="3.5"/>
    <s v="14.25% of the exposed length is cement/asphalt road while 85.75%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x v="0"/>
    <x v="15"/>
    <x v="1"/>
    <n v="2600000"/>
    <n v="24.920999999999999"/>
    <n v="2.3337500000000002"/>
    <n v="6067750.0000000009"/>
    <n v="9.3645921110709851E-2"/>
    <n v="2"/>
    <s v="9.36% of the road is exposed with a value of 6067750"/>
    <n v="0.3500625"/>
    <n v="0.15"/>
    <n v="2"/>
    <n v="1.9836875000000003"/>
    <n v="0.85000000000000009"/>
    <n v="5"/>
    <n v="3.5"/>
    <s v="15% of the exposed length is cement/asphalt road while 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x v="0"/>
    <x v="15"/>
    <x v="1"/>
    <n v="2600000"/>
    <n v="24.920999999999999"/>
    <n v="2.14764"/>
    <n v="5583864"/>
    <n v="8.6177922234260268E-2"/>
    <n v="2"/>
    <s v="8.62% of the road is exposed with a value of 5583864"/>
    <n v="0.32214599999999999"/>
    <n v="0.15"/>
    <n v="2"/>
    <n v="1.825494"/>
    <n v="0.85"/>
    <n v="5"/>
    <n v="3.5"/>
    <s v="15% of the exposed length is cement/asphalt road while 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x v="0"/>
    <x v="15"/>
    <x v="1"/>
    <n v="2600000"/>
    <n v="24.920999999999999"/>
    <n v="4.6696799999999997E-2"/>
    <n v="121411.68"/>
    <n v="1.8737931864692427E-3"/>
    <n v="1"/>
    <s v="0.19% of the road is exposed with a value of 121411.68"/>
    <n v="7.0045199999999993E-3"/>
    <n v="0.15"/>
    <n v="2"/>
    <n v="3.9692279999999996E-2"/>
    <n v="0.85"/>
    <n v="5"/>
    <n v="3.5"/>
    <s v="15% of the exposed length is cement/asphalt road while 85%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x v="0"/>
    <x v="16"/>
    <x v="2"/>
    <n v="5200000"/>
    <n v="0.94423400000000002"/>
    <n v="0.25508199999999998"/>
    <n v="1326426.3999999999"/>
    <n v="0.27014701864156554"/>
    <n v="3"/>
    <s v="27.01% of the road is exposed with a value of 1326426.4"/>
    <n v="0.25508199999999998"/>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16"/>
    <x v="2"/>
    <n v="5200000"/>
    <n v="0.94423400000000002"/>
    <n v="0.28959000000000001"/>
    <n v="1505868"/>
    <n v="0.30669304430893191"/>
    <n v="4"/>
    <s v="30.67% of the road is exposed with a value of 1505868"/>
    <n v="0.28959000000000001"/>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0"/>
    <x v="16"/>
    <x v="2"/>
    <n v="5200000"/>
    <n v="0.94423400000000002"/>
    <n v="0.17436099999999999"/>
    <n v="906677.2"/>
    <n v="0.1846586757096228"/>
    <n v="3"/>
    <s v="18.47% of the road is exposed with a value of 906677.2"/>
    <n v="0.1743609999999999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16"/>
    <x v="1"/>
    <n v="2600000"/>
    <n v="5.52121"/>
    <n v="0.44080200000000003"/>
    <n v="1146085.2000000002"/>
    <n v="7.9837934076044934E-2"/>
    <n v="2"/>
    <s v="7.98% of the road is exposed with a value of 1146085.2"/>
    <n v="0.1184434974"/>
    <n v="0.26869999999999999"/>
    <n v="3"/>
    <n v="0.32235850260000004"/>
    <n v="0.73130000000000006"/>
    <n v="5"/>
    <n v="4"/>
    <s v="26.87% of the exposed length is cement/asphalt road while 73.13%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0"/>
    <x v="16"/>
    <x v="1"/>
    <n v="2600000"/>
    <n v="5.52121"/>
    <n v="1.13731"/>
    <n v="2957006"/>
    <n v="0.20598926684549221"/>
    <n v="3"/>
    <s v="20.6% of the road is exposed with a value of 2957006"/>
    <n v="0.30559519699999999"/>
    <n v="0.26869999999999999"/>
    <n v="3"/>
    <n v="0.83171480300000011"/>
    <n v="0.73130000000000006"/>
    <n v="5"/>
    <n v="4"/>
    <s v="26.87% of the exposed length is cement/asphalt road while 73.13%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0"/>
    <x v="16"/>
    <x v="1"/>
    <n v="2600000"/>
    <n v="5.52121"/>
    <n v="0.136768"/>
    <n v="355596.79999999999"/>
    <n v="2.477138163554728E-2"/>
    <n v="1"/>
    <s v="2.48% of the road is exposed with a value of 355596.8"/>
    <n v="3.6749561600000001E-2"/>
    <n v="0.26869999999999999"/>
    <n v="3"/>
    <n v="0.10001843839999999"/>
    <n v="0.73129999999999995"/>
    <n v="5"/>
    <n v="4"/>
    <s v="26.87% of the exposed length is cement/asphalt road while 73.13%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17"/>
    <x v="1"/>
    <n v="2600000"/>
    <n v="10.1265"/>
    <n v="4.98865E-2"/>
    <n v="129704.9"/>
    <n v="4.9263319014466993E-3"/>
    <n v="1"/>
    <s v="0.49% of the road is exposed with a value of 129704.9"/>
    <n v="2.0902443500000001E-3"/>
    <n v="4.19E-2"/>
    <n v="1"/>
    <n v="4.7796255650000001E-2"/>
    <n v="0.95810000000000006"/>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0"/>
    <x v="17"/>
    <x v="1"/>
    <n v="2600000"/>
    <n v="10.1265"/>
    <n v="9.6005499999999994E-3"/>
    <n v="24961.429999999997"/>
    <n v="9.4806201550387591E-4"/>
    <n v="1"/>
    <s v="0.09% of the road is exposed with a value of 24961.43"/>
    <n v="4.0226304499999996E-4"/>
    <n v="4.19E-2"/>
    <n v="1"/>
    <n v="9.1982869549999992E-3"/>
    <n v="0.95809999999999995"/>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1"/>
    <x v="17"/>
    <x v="1"/>
    <n v="2600000"/>
    <n v="10.1265"/>
    <n v="0.49654700000000002"/>
    <n v="1291022.2"/>
    <n v="4.9034414654619073E-2"/>
    <n v="1"/>
    <s v="4.9% of the road is exposed with a value of 1291022.2"/>
    <n v="2.08053193E-2"/>
    <n v="4.19E-2"/>
    <n v="1"/>
    <n v="0.4757416807"/>
    <n v="0.95809999999999995"/>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3"/>
    <n v="12"/>
    <s v="MODERATE RISK"/>
  </r>
  <r>
    <x v="0"/>
    <x v="18"/>
    <x v="0"/>
    <n v="2600000"/>
    <n v="3.6298300000000001"/>
    <n v="0.182425"/>
    <n v="474305"/>
    <n v="5.0257174578423783E-2"/>
    <n v="2"/>
    <s v="5.03% of the road is exposed with a value of 474305"/>
    <n v="0.15163166"/>
    <n v="0.83120000000000005"/>
    <n v="5"/>
    <n v="3.0793340000000002E-2"/>
    <n v="0.16880000000000001"/>
    <n v="3"/>
    <n v="4"/>
    <s v="83.12% of the exposed length is cement/asphalt road while 16.8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19"/>
    <x v="2"/>
    <n v="5200000"/>
    <n v="3.6951999999999998"/>
    <n v="7.3232199999999997E-2"/>
    <n v="380807.44"/>
    <n v="1.9818196579346178E-2"/>
    <n v="1"/>
    <s v="1.98% of the road is exposed with a value of 380807.44"/>
    <n v="7.32321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19"/>
    <x v="2"/>
    <n v="5200000"/>
    <n v="3.6951999999999998"/>
    <n v="0.120451"/>
    <n v="626345.20000000007"/>
    <n v="3.2596611820740425E-2"/>
    <n v="1"/>
    <s v="3.26% of the road is exposed with a value of 626345.2"/>
    <n v="0.120451"/>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0"/>
    <x v="20"/>
    <x v="0"/>
    <n v="2600000"/>
    <n v="1.0601700000000001"/>
    <n v="0.64525699999999997"/>
    <n v="1677668.2"/>
    <n v="0.60863540752898115"/>
    <n v="5"/>
    <s v="60.86% of the road is exposed with a value of 1677668.2"/>
    <n v="0.645256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20"/>
    <x v="2"/>
    <n v="5200000"/>
    <n v="0.57037800000000005"/>
    <n v="0.54398599999999997"/>
    <n v="2828727.1999999997"/>
    <n v="0.95372893063897968"/>
    <n v="5"/>
    <s v="95.37% of the road is exposed with a value of 2828727.2"/>
    <n v="0.543985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20"/>
    <x v="1"/>
    <n v="2600000"/>
    <n v="0.80499799999999999"/>
    <n v="7.8887799999999998E-3"/>
    <n v="20510.827999999998"/>
    <n v="9.799751055282125E-3"/>
    <n v="1"/>
    <s v="0.98% of the road is exposed with a value of 20510.83"/>
    <n v="7.8887799999999998E-3"/>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1"/>
    <x v="20"/>
    <x v="1"/>
    <n v="2600000"/>
    <n v="0.80499799999999999"/>
    <n v="0.55643399999999998"/>
    <n v="1446728.4"/>
    <n v="0.69122407757534798"/>
    <n v="5"/>
    <s v="69.12% of the road is exposed with a value of 1446728.4"/>
    <n v="0.55643399999999998"/>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3"/>
    <n v="12"/>
    <s v="MODERATE RISK"/>
  </r>
  <r>
    <x v="1"/>
    <x v="21"/>
    <x v="0"/>
    <n v="2600000"/>
    <n v="3.6571400000000001"/>
    <n v="2.0076100000000001"/>
    <n v="5219786"/>
    <n v="0.54895628824710019"/>
    <n v="5"/>
    <s v="54.9% of the road is exposed with a value of 5219786"/>
    <n v="0.33025184500000004"/>
    <n v="0.16450000000000001"/>
    <n v="3"/>
    <n v="1.6773581550000001"/>
    <n v="0.83550000000000002"/>
    <n v="5"/>
    <n v="4"/>
    <s v="16.45% of the exposed length is cement/asphalt road while 83.55%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x v="1"/>
    <x v="21"/>
    <x v="0"/>
    <n v="2600000"/>
    <n v="3.6571400000000001"/>
    <n v="1.20506"/>
    <n v="3133156"/>
    <n v="0.32950885117878997"/>
    <n v="4"/>
    <s v="32.95% of the road is exposed with a value of 3133156"/>
    <n v="0.19823237000000002"/>
    <n v="0.16450000000000001"/>
    <n v="3"/>
    <n v="1.0068276300000001"/>
    <n v="0.83550000000000002"/>
    <n v="5"/>
    <n v="4"/>
    <s v="16.45% of the exposed length is cement/asphalt road while 83.5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0"/>
    <x v="21"/>
    <x v="0"/>
    <n v="2600000"/>
    <n v="3.6571400000000001"/>
    <n v="0.31443100000000002"/>
    <n v="817520.60000000009"/>
    <n v="8.5977293732260734E-2"/>
    <n v="2"/>
    <s v="8.6% of the road is exposed with a value of 817520.6"/>
    <n v="5.1723899500000003E-2"/>
    <n v="0.16450000000000001"/>
    <n v="3"/>
    <n v="0.26270710050000001"/>
    <n v="0.83550000000000002"/>
    <n v="5"/>
    <n v="4"/>
    <s v="16.45% of the exposed length is cement/asphalt road while 83.55%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21"/>
    <x v="2"/>
    <n v="5200000"/>
    <n v="2.2755399999999999"/>
    <n v="1.16923"/>
    <n v="6079996"/>
    <n v="0.51382528982131714"/>
    <n v="5"/>
    <s v="51.38% of the road is exposed with a value of 6079996"/>
    <n v="1.16923"/>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1"/>
    <x v="21"/>
    <x v="2"/>
    <n v="5200000"/>
    <n v="2.2755399999999999"/>
    <n v="0.28925899999999999"/>
    <n v="1504146.8"/>
    <n v="0.1271166404457843"/>
    <n v="2"/>
    <s v="12.71% of the road is exposed with a value of 1504146.8"/>
    <n v="0.28925899999999999"/>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1"/>
    <x v="21"/>
    <x v="2"/>
    <n v="5200000"/>
    <n v="2.2755399999999999"/>
    <n v="0.81704699999999997"/>
    <n v="4248644.3999999994"/>
    <n v="0.35905631190838216"/>
    <n v="4"/>
    <s v="35.91% of the road is exposed with a value of 4248644.4"/>
    <n v="0.81704699999999997"/>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1"/>
    <x v="21"/>
    <x v="1"/>
    <n v="2600000"/>
    <n v="28.648700000000002"/>
    <n v="17.029800000000002"/>
    <n v="44277480.000000007"/>
    <n v="0.59443534959701494"/>
    <n v="5"/>
    <s v="59.44% of the road is exposed with a value of 44277480"/>
    <n v="2.7247680000000005"/>
    <n v="0.16"/>
    <n v="3"/>
    <n v="14.305032000000001"/>
    <n v="0.84"/>
    <n v="5"/>
    <n v="4"/>
    <s v="16% of the exposed length is cement/asphalt road while 8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3"/>
    <n v="12"/>
    <s v="MODERATE RISK"/>
  </r>
  <r>
    <x v="1"/>
    <x v="21"/>
    <x v="1"/>
    <n v="2600000"/>
    <n v="28.648700000000002"/>
    <n v="2.9216000000000002"/>
    <n v="7596160.0000000009"/>
    <n v="0.1019801945638022"/>
    <n v="2"/>
    <s v="10.2% of the road is exposed with a value of 7596160"/>
    <n v="0.46745600000000004"/>
    <n v="0.16"/>
    <n v="3"/>
    <n v="2.4541440000000003"/>
    <n v="0.84000000000000008"/>
    <n v="5"/>
    <n v="4"/>
    <s v="16% of the exposed length is cement/asphalt road while 8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3"/>
    <n v="12"/>
    <s v="MODERATE RISK"/>
  </r>
  <r>
    <x v="1"/>
    <x v="21"/>
    <x v="1"/>
    <n v="2600000"/>
    <n v="28.648700000000002"/>
    <n v="8.4910999999999994"/>
    <n v="22076860"/>
    <n v="0.29638692157061225"/>
    <n v="3"/>
    <s v="29.64% of the road is exposed with a value of 22076860"/>
    <n v="1.358576"/>
    <n v="0.16"/>
    <n v="3"/>
    <n v="7.1325239999999992"/>
    <n v="0.84"/>
    <n v="5"/>
    <n v="4"/>
    <s v="16% of the exposed length is cement/asphalt road while 84%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3"/>
    <n v="12"/>
    <s v="MODERATE RISK"/>
  </r>
  <r>
    <x v="1"/>
    <x v="22"/>
    <x v="2"/>
    <n v="5200000"/>
    <n v="3.4573199999999998E-2"/>
    <n v="3.4573199999999998E-2"/>
    <n v="179780.63999999998"/>
    <n v="1"/>
    <n v="5"/>
    <s v="100% of the road is exposed with a value of 179780.64"/>
    <n v="3.4573199999999998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0"/>
    <x v="22"/>
    <x v="4"/>
    <n v="2600000"/>
    <n v="1.0185299999999999"/>
    <n v="0.13661499999999999"/>
    <n v="355198.99999999994"/>
    <n v="0.13412957890292873"/>
    <n v="2"/>
    <s v="13.41% of the road is exposed with a value of 355199"/>
    <n v="0"/>
    <n v="0"/>
    <n v="1"/>
    <n v="0.1366149999999999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2"/>
    <x v="4"/>
    <n v="2600000"/>
    <n v="1.0185299999999999"/>
    <n v="0.14796799999999999"/>
    <n v="384716.79999999999"/>
    <n v="0.14527603507015011"/>
    <n v="2"/>
    <s v="14.53% of the road is exposed with a value of 384716.8"/>
    <n v="0"/>
    <n v="0"/>
    <n v="1"/>
    <n v="0.1479679999999999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2"/>
    <x v="4"/>
    <n v="2600000"/>
    <n v="1.0185299999999999"/>
    <n v="2.49956E-2"/>
    <n v="64988.56"/>
    <n v="2.4540857903056369E-2"/>
    <n v="1"/>
    <s v="2.45% of the road is exposed with a value of 64988.56"/>
    <n v="0"/>
    <n v="0"/>
    <n v="1"/>
    <n v="2.49956E-2"/>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0"/>
    <x v="22"/>
    <x v="3"/>
    <n v="2600000"/>
    <n v="4.2922799999999999"/>
    <n v="1.6105600000000001E-2"/>
    <n v="41874.560000000005"/>
    <n v="3.752224924748619E-3"/>
    <n v="1"/>
    <s v="0.38% of the road is exposed with a value of 41874.56"/>
    <n v="7.9932092800000017E-3"/>
    <n v="0.49630000000000002"/>
    <n v="4"/>
    <n v="8.1123907199999994E-3"/>
    <n v="0.50369999999999993"/>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0"/>
    <x v="22"/>
    <x v="3"/>
    <n v="2600000"/>
    <n v="4.2922799999999999"/>
    <n v="9.1956099999999999E-3"/>
    <n v="23908.585999999999"/>
    <n v="2.1423602374495607E-3"/>
    <n v="1"/>
    <s v="0.21% of the road is exposed with a value of 23908.59"/>
    <n v="4.5637812429999997E-3"/>
    <n v="0.49630000000000002"/>
    <n v="4"/>
    <n v="4.6318287570000002E-3"/>
    <n v="0.50370000000000004"/>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0"/>
    <x v="22"/>
    <x v="3"/>
    <n v="2600000"/>
    <n v="4.2922799999999999"/>
    <n v="0.123335"/>
    <n v="320671"/>
    <n v="2.873414595506351E-2"/>
    <n v="1"/>
    <s v="2.87% of the road is exposed with a value of 320671"/>
    <n v="6.12111605E-2"/>
    <n v="0.49630000000000002"/>
    <n v="4"/>
    <n v="6.21238395E-2"/>
    <n v="0.50370000000000004"/>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0"/>
    <x v="22"/>
    <x v="1"/>
    <n v="2600000"/>
    <n v="10.9047"/>
    <n v="5.2101300000000003E-3"/>
    <n v="13546.338000000002"/>
    <n v="4.7778755949269585E-4"/>
    <n v="1"/>
    <s v="0.05% of the road is exposed with a value of 13546.34"/>
    <n v="2.6050650000000002E-3"/>
    <n v="0.5"/>
    <n v="4"/>
    <n v="2.6050650000000002E-3"/>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2"/>
    <x v="1"/>
    <n v="2600000"/>
    <n v="10.9047"/>
    <n v="4.2123000000000004E-3"/>
    <n v="10951.980000000001"/>
    <n v="3.8628297889900688E-4"/>
    <n v="1"/>
    <s v="0.04% of the road is exposed with a value of 10951.98"/>
    <n v="2.1061500000000002E-3"/>
    <n v="0.5"/>
    <n v="4"/>
    <n v="2.1061500000000002E-3"/>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2"/>
    <x v="1"/>
    <n v="2600000"/>
    <n v="10.9047"/>
    <n v="2.5517600000000001E-2"/>
    <n v="66345.760000000009"/>
    <n v="2.3400552055535687E-3"/>
    <n v="1"/>
    <s v="0.23% of the road is exposed with a value of 66345.76"/>
    <n v="1.2758800000000001E-2"/>
    <n v="0.5"/>
    <n v="4"/>
    <n v="1.2758800000000001E-2"/>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0"/>
    <x v="23"/>
    <x v="0"/>
    <n v="2600000"/>
    <n v="2.0895999999999999"/>
    <n v="0.652173"/>
    <n v="1695649.8"/>
    <n v="0.31210423047473201"/>
    <n v="4"/>
    <s v="31.21% of the road is exposed with a value of 1695649.8"/>
    <n v="0.2060214507"/>
    <n v="0.31590000000000001"/>
    <n v="4"/>
    <n v="0.44615154930000001"/>
    <n v="0.68410000000000004"/>
    <n v="5"/>
    <n v="4.5"/>
    <s v="31.59% of the exposed length is cement/asphalt road while 68.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3"/>
    <x v="0"/>
    <m/>
    <n v="2.0895999999999999"/>
    <n v="0.97992699999999999"/>
    <n v="0"/>
    <n v="0.46895434532924962"/>
    <n v="4"/>
    <s v="46.9% of the road is exposed with a value of 0"/>
    <n v="0.3095589393"/>
    <n v="0.31590000000000001"/>
    <n v="4"/>
    <n v="0.67036806069999999"/>
    <n v="0.68410000000000004"/>
    <n v="5"/>
    <n v="4.5"/>
    <s v="31.59% of the exposed length is cement/asphalt road while 68.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3"/>
    <x v="1"/>
    <m/>
    <n v="3.5093100000000002"/>
    <n v="1.2436799999999999"/>
    <n v="0"/>
    <n v="0.35439445361053878"/>
    <n v="4"/>
    <s v="35.44% of the road is exposed with a value of 0"/>
    <n v="0.38554079999999996"/>
    <n v="0.31"/>
    <n v="4"/>
    <n v="0.85813919999999988"/>
    <n v="0.69"/>
    <n v="5"/>
    <n v="4.5"/>
    <s v="31% of the exposed length is cement/asphalt road while 6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3"/>
    <x v="1"/>
    <m/>
    <n v="3.5093100000000002"/>
    <n v="1.7080500000000001"/>
    <n v="0"/>
    <n v="0.48671961154756915"/>
    <n v="4"/>
    <s v="48.67% of the road is exposed with a value of 0"/>
    <n v="0.52949550000000001"/>
    <n v="0.31"/>
    <n v="4"/>
    <n v="1.1785545000000002"/>
    <n v="0.69000000000000006"/>
    <n v="5"/>
    <n v="4.5"/>
    <s v="31% of the exposed length is cement/asphalt road while 6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3"/>
    <x v="1"/>
    <m/>
    <n v="3.5093100000000002"/>
    <n v="8.3180299999999999E-4"/>
    <n v="0"/>
    <n v="2.3702750683182733E-4"/>
    <n v="1"/>
    <s v="0.02% of the road is exposed with a value of 0"/>
    <n v="2.5785892999999999E-4"/>
    <n v="0.31"/>
    <n v="4"/>
    <n v="5.7394407E-4"/>
    <n v="0.69000000000000006"/>
    <n v="5"/>
    <n v="4.5"/>
    <s v="31% of the exposed length is cement/asphalt road while 6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24"/>
    <x v="0"/>
    <m/>
    <n v="1.1698999999999999"/>
    <n v="0.26651399999999997"/>
    <n v="0"/>
    <n v="0.22780921446277458"/>
    <n v="3"/>
    <s v="22.78% of the road is exposed with a value of 0"/>
    <n v="0.21870138839999997"/>
    <n v="0.8206"/>
    <n v="5"/>
    <n v="4.7812611599999999E-2"/>
    <n v="0.1794"/>
    <n v="3"/>
    <n v="4"/>
    <s v="82.06% of the exposed length is cement/asphalt road while 17.94%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24"/>
    <x v="0"/>
    <m/>
    <n v="1.1698999999999999"/>
    <n v="0.56064800000000004"/>
    <n v="0"/>
    <n v="0.47922728438328066"/>
    <n v="4"/>
    <s v="47.92% of the road is exposed with a value of 0"/>
    <n v="0.46006774880000001"/>
    <n v="0.8206"/>
    <n v="5"/>
    <n v="0.10058025120000003"/>
    <n v="0.17940000000000003"/>
    <n v="3"/>
    <n v="4"/>
    <s v="82.06% of the exposed length is cement/asphalt road while 17.94%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24"/>
    <x v="2"/>
    <m/>
    <n v="1.0255700000000001"/>
    <n v="0.73895299999999997"/>
    <n v="0"/>
    <n v="0.72052907163821089"/>
    <n v="5"/>
    <s v="72.05% of the road is exposed with a value of 0"/>
    <n v="0.738952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24"/>
    <x v="1"/>
    <m/>
    <n v="1.9142600000000001"/>
    <n v="0.203539"/>
    <n v="0"/>
    <n v="0.10632777156708074"/>
    <n v="2"/>
    <s v="10.63% of the road is exposed with a value of 0"/>
    <n v="0.16690197999999998"/>
    <n v="0.82"/>
    <n v="5"/>
    <n v="3.663702000000002E-2"/>
    <n v="0.1800000000000001"/>
    <n v="3"/>
    <n v="4"/>
    <s v="82% of the exposed length is cement/asphalt road while 1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2"/>
    <x v="24"/>
    <x v="1"/>
    <m/>
    <n v="1.9142600000000001"/>
    <n v="0.52456999999999998"/>
    <n v="0"/>
    <n v="0.2740327855150293"/>
    <n v="3"/>
    <s v="27.4% of the road is exposed with a value of 0"/>
    <n v="0.43014739999999996"/>
    <n v="0.82"/>
    <n v="5"/>
    <n v="9.4422600000000023E-2"/>
    <n v="0.18000000000000005"/>
    <n v="3"/>
    <n v="4"/>
    <s v="82% of the exposed length is cement/asphalt road while 18%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24"/>
    <x v="1"/>
    <m/>
    <n v="1.9142600000000001"/>
    <n v="0.13682900000000001"/>
    <n v="0"/>
    <n v="7.1478795983826643E-2"/>
    <n v="2"/>
    <s v="7.15% of the road is exposed with a value of 0"/>
    <n v="0.11219978"/>
    <n v="0.82"/>
    <n v="5"/>
    <n v="2.4629220000000007E-2"/>
    <n v="0.18000000000000005"/>
    <n v="3"/>
    <n v="4"/>
    <s v="82% of the exposed length is cement/asphalt road while 1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2"/>
    <x v="25"/>
    <x v="0"/>
    <m/>
    <n v="3.5799599999999998"/>
    <n v="2.50604"/>
    <n v="0"/>
    <n v="0.70001899462563832"/>
    <n v="5"/>
    <s v="70% of the road is exposed with a value of 0"/>
    <n v="0.93299869200000007"/>
    <n v="0.37230000000000002"/>
    <n v="4"/>
    <n v="1.5730413080000001"/>
    <n v="0.62770000000000004"/>
    <n v="5"/>
    <n v="4.5"/>
    <s v="37.23% of the exposed length is cement/asphalt road while 62.77%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25"/>
    <x v="0"/>
    <m/>
    <n v="3.5799599999999998"/>
    <n v="1.0168900000000001"/>
    <n v="0"/>
    <n v="0.28405065978390825"/>
    <n v="3"/>
    <s v="28.41% of the road is exposed with a value of 0"/>
    <n v="0.37858814700000004"/>
    <n v="0.37230000000000002"/>
    <n v="4"/>
    <n v="0.63830185299999997"/>
    <n v="0.62769999999999992"/>
    <n v="5"/>
    <n v="4.5"/>
    <s v="37.23% of the exposed length is cement/asphalt road while 62.7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2"/>
    <x v="25"/>
    <x v="0"/>
    <m/>
    <n v="3.5799599999999998"/>
    <n v="5.70248E-2"/>
    <n v="0"/>
    <n v="1.5928893060257656E-2"/>
    <n v="1"/>
    <s v="1.59% of the road is exposed with a value of 0"/>
    <n v="2.123033304E-2"/>
    <n v="0.37230000000000002"/>
    <n v="4"/>
    <n v="3.579446696E-2"/>
    <n v="0.62770000000000004"/>
    <n v="5"/>
    <n v="4.5"/>
    <s v="37.23% of the exposed length is cement/asphalt road while 62.7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25"/>
    <x v="2"/>
    <m/>
    <n v="0.57136399999999998"/>
    <n v="2.4033499999999999E-2"/>
    <n v="0"/>
    <n v="4.2063378161732279E-2"/>
    <n v="1"/>
    <s v="4.21% of the road is exposed with a value of 0"/>
    <n v="2.40334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2"/>
    <x v="25"/>
    <x v="2"/>
    <m/>
    <n v="0.57136399999999998"/>
    <n v="0.54733100000000001"/>
    <n v="0"/>
    <n v="0.95793749693715391"/>
    <n v="5"/>
    <s v="95.79% of the road is exposed with a value of 0"/>
    <n v="0.547331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25"/>
    <x v="1"/>
    <m/>
    <n v="3.6743800000000002"/>
    <n v="1.55643"/>
    <n v="0"/>
    <n v="0.42358983012099999"/>
    <n v="4"/>
    <s v="42.36% of the road is exposed with a value of 0"/>
    <n v="0.57587909999999998"/>
    <n v="0.37"/>
    <n v="4"/>
    <n v="0.9805509"/>
    <n v="0.63"/>
    <n v="5"/>
    <n v="4.5"/>
    <s v="37% of the exposed length is cement/asphalt road while 63%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5"/>
    <x v="1"/>
    <m/>
    <n v="3.6743800000000002"/>
    <n v="2.0481199999999999"/>
    <n v="0"/>
    <n v="0.55740560312215937"/>
    <n v="5"/>
    <s v="55.74% of the road is exposed with a value of 0"/>
    <n v="0.75780439999999993"/>
    <n v="0.37"/>
    <n v="4"/>
    <n v="1.2903156"/>
    <n v="0.63"/>
    <n v="5"/>
    <n v="4.5"/>
    <s v="37% of the exposed length is cement/asphalt road while 6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25"/>
    <x v="1"/>
    <m/>
    <n v="3.6743800000000002"/>
    <n v="6.9831000000000004E-2"/>
    <n v="0"/>
    <n v="1.9004838911598692E-2"/>
    <n v="1"/>
    <s v="1.9% of the road is exposed with a value of 0"/>
    <n v="2.5837470000000001E-2"/>
    <n v="0.37"/>
    <n v="4"/>
    <n v="4.3993530000000003E-2"/>
    <n v="0.63"/>
    <n v="5"/>
    <n v="4.5"/>
    <s v="37% of the exposed length is cement/asphalt road while 63%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26"/>
    <x v="0"/>
    <m/>
    <n v="0.85608099999999998"/>
    <n v="0.106631"/>
    <n v="0"/>
    <n v="0.12455713886886872"/>
    <n v="2"/>
    <s v="12.46% of the road is exposed with a value of 0"/>
    <n v="0.10663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2"/>
    <x v="26"/>
    <x v="0"/>
    <m/>
    <n v="0.85608099999999998"/>
    <n v="0.70284000000000002"/>
    <n v="0"/>
    <n v="0.82099707854747395"/>
    <n v="5"/>
    <s v="82.1% of the road is exposed with a value of 0"/>
    <n v="0.7028400000000000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27"/>
    <x v="0"/>
    <m/>
    <n v="1.65096"/>
    <n v="0.79353200000000002"/>
    <n v="0"/>
    <n v="0.48064883461743474"/>
    <n v="4"/>
    <s v="48.06% of the road is exposed with a value of 0"/>
    <n v="0.40398714120000001"/>
    <n v="0.5091"/>
    <n v="5"/>
    <n v="0.3895448588"/>
    <n v="0.4909"/>
    <n v="4"/>
    <n v="4.5"/>
    <s v="50.91% of the exposed length is cement/asphalt road while 49.0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27"/>
    <x v="2"/>
    <m/>
    <n v="0.59291700000000003"/>
    <n v="0.40837499999999999"/>
    <n v="0"/>
    <n v="0.68875576176766728"/>
    <n v="5"/>
    <s v="68.88% of the road is exposed with a value of 0"/>
    <n v="0.408374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27"/>
    <x v="1"/>
    <m/>
    <n v="2.4005299999999998"/>
    <n v="2.9945099999999999E-2"/>
    <n v="0"/>
    <n v="1.2474370243237953E-2"/>
    <n v="1"/>
    <s v="1.25% of the road is exposed with a value of 0"/>
    <n v="1.5272001E-2"/>
    <n v="0.51"/>
    <n v="5"/>
    <n v="1.4673098999999998E-2"/>
    <n v="0.49"/>
    <n v="4"/>
    <n v="4.5"/>
    <s v="51% of the exposed length is cement/asphalt road while 4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27"/>
    <x v="1"/>
    <m/>
    <n v="2.4005299999999998"/>
    <n v="1.2435400000000001"/>
    <n v="0"/>
    <n v="0.5180272689781007"/>
    <n v="5"/>
    <s v="51.8% of the road is exposed with a value of 0"/>
    <n v="0.63420540000000003"/>
    <n v="0.51"/>
    <n v="5"/>
    <n v="0.60933460000000006"/>
    <n v="0.49"/>
    <n v="4"/>
    <n v="4.5"/>
    <s v="51% of the exposed length is cement/asphalt road while 4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28"/>
    <x v="0"/>
    <m/>
    <n v="7.5947500000000003"/>
    <n v="1.2336"/>
    <n v="0"/>
    <n v="0.1624279930214951"/>
    <n v="3"/>
    <s v="16.24% of the road is exposed with a value of 0"/>
    <n v="0.72733056000000007"/>
    <n v="0.58960000000000001"/>
    <n v="5"/>
    <n v="0.50626943999999996"/>
    <n v="0.41039999999999993"/>
    <n v="4"/>
    <n v="4.5"/>
    <s v="58.96% of the exposed length is cement/asphalt road while 41.04%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x v="2"/>
    <x v="28"/>
    <x v="1"/>
    <m/>
    <n v="3.7054800000000001"/>
    <n v="1.48732"/>
    <n v="0"/>
    <n v="0.40138389628334248"/>
    <n v="4"/>
    <s v="40.14% of the road is exposed with a value of 0"/>
    <n v="0.89179707200000002"/>
    <n v="0.59960000000000002"/>
    <n v="5"/>
    <n v="0.59552292799999995"/>
    <n v="0.40039999999999998"/>
    <n v="4"/>
    <n v="4.5"/>
    <s v="59.96% of the exposed length is cement/asphalt road while 40.0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1"/>
    <x v="29"/>
    <x v="2"/>
    <m/>
    <n v="1.61835"/>
    <n v="0.32316600000000001"/>
    <n v="0"/>
    <n v="0.19968857169339144"/>
    <n v="3"/>
    <s v="19.97% of the road is exposed with a value of 0"/>
    <n v="0.32316600000000001"/>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1"/>
    <x v="29"/>
    <x v="2"/>
    <m/>
    <n v="1.61835"/>
    <n v="0.53717199999999998"/>
    <n v="0"/>
    <n v="0.33192572682052707"/>
    <n v="4"/>
    <s v="33.19% of the road is exposed with a value of 0"/>
    <n v="0.53717199999999998"/>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1"/>
    <x v="29"/>
    <x v="2"/>
    <m/>
    <n v="1.61835"/>
    <n v="6.0744399999999997E-2"/>
    <n v="0"/>
    <n v="3.7534773071338089E-2"/>
    <n v="1"/>
    <s v="3.75% of the road is exposed with a value of 0"/>
    <n v="6.07443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29"/>
    <x v="1"/>
    <m/>
    <n v="13.4908"/>
    <n v="0.36461700000000002"/>
    <n v="0"/>
    <n v="2.7027085124677559E-2"/>
    <n v="1"/>
    <s v="2.7% of the road is exposed with a value of 0"/>
    <n v="0.1093851"/>
    <n v="0.3"/>
    <n v="3"/>
    <n v="0.25523190000000001"/>
    <n v="0.7"/>
    <n v="5"/>
    <n v="4"/>
    <s v="30% of the exposed length is cement/asphalt road while 7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1"/>
    <x v="29"/>
    <x v="1"/>
    <m/>
    <n v="13.4908"/>
    <n v="1.73251"/>
    <n v="0"/>
    <n v="0.12842159101016989"/>
    <n v="2"/>
    <s v="12.84% of the road is exposed with a value of 0"/>
    <n v="0.51975300000000002"/>
    <n v="0.3"/>
    <n v="3"/>
    <n v="1.2127569999999999"/>
    <n v="0.7"/>
    <n v="5"/>
    <n v="4"/>
    <s v="30% of the exposed length is cement/asphalt road while 7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3"/>
    <n v="12"/>
    <s v="MODERATE RISK"/>
  </r>
  <r>
    <x v="2"/>
    <x v="30"/>
    <x v="0"/>
    <m/>
    <n v="0.29668699999999998"/>
    <n v="0.17996100000000001"/>
    <n v="0"/>
    <n v="0.60656853856084025"/>
    <n v="5"/>
    <s v="60.66% of the road is exposed with a value of 0"/>
    <n v="0.14504856600000002"/>
    <n v="0.80600000000000005"/>
    <n v="5"/>
    <n v="3.4912433999999992E-2"/>
    <n v="0.19399999999999995"/>
    <n v="3"/>
    <n v="4"/>
    <s v="80.6% of the exposed length is cement/asphalt road while 19.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2"/>
    <x v="30"/>
    <x v="2"/>
    <m/>
    <n v="0.72991399999999995"/>
    <n v="0.25501699999999999"/>
    <n v="0"/>
    <n v="0.34937951594297412"/>
    <n v="4"/>
    <s v="34.94% of the road is exposed with a value of 0"/>
    <n v="0.25501699999999999"/>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30"/>
    <x v="1"/>
    <m/>
    <n v="0.52997799999999995"/>
    <n v="3.6534700000000003E-2"/>
    <n v="0"/>
    <n v="6.893625773145301E-2"/>
    <n v="2"/>
    <s v="6.89% of the road is exposed with a value of 0"/>
    <n v="2.9227760000000005E-2"/>
    <n v="0.8"/>
    <n v="5"/>
    <n v="7.3069399999999979E-3"/>
    <n v="0.19999999999999993"/>
    <n v="3"/>
    <n v="4"/>
    <s v="80% of the exposed length is cement/asphalt road while 2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2"/>
    <x v="31"/>
    <x v="0"/>
    <m/>
    <n v="1.15541"/>
    <n v="0.77207800000000004"/>
    <n v="0"/>
    <n v="0.66822859417868985"/>
    <n v="5"/>
    <s v="66.82% of the road is exposed with a value of 0"/>
    <n v="0.77207800000000004"/>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1"/>
    <x v="32"/>
    <x v="0"/>
    <m/>
    <n v="4.9046900000000004"/>
    <n v="1.4086799999999999"/>
    <n v="0"/>
    <n v="0.28721081250802799"/>
    <n v="3"/>
    <s v="28.72% of the road is exposed with a value of 0"/>
    <n v="0.78252173999999997"/>
    <n v="0.55549999999999999"/>
    <n v="5"/>
    <n v="0.62615825999999997"/>
    <n v="0.44450000000000001"/>
    <n v="4"/>
    <n v="4.5"/>
    <s v="55.55% of the exposed length is cement/asphalt road while 44.4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1"/>
    <x v="32"/>
    <x v="0"/>
    <m/>
    <n v="4.9046900000000004"/>
    <n v="3.24037"/>
    <n v="0"/>
    <n v="0.66066764668103384"/>
    <n v="5"/>
    <s v="66.07% of the road is exposed with a value of 0"/>
    <n v="1.8000255350000001"/>
    <n v="0.55549999999999999"/>
    <n v="5"/>
    <n v="1.4403444649999999"/>
    <n v="0.44449999999999995"/>
    <n v="4"/>
    <n v="4.5"/>
    <s v="55.55% of the exposed length is cement/asphalt road while 44.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x v="1"/>
    <x v="32"/>
    <x v="0"/>
    <m/>
    <n v="4.9046900000000004"/>
    <n v="4.9424099999999999E-2"/>
    <n v="0"/>
    <n v="1.0076905981825557E-2"/>
    <n v="1"/>
    <s v="1.01% of the road is exposed with a value of 0"/>
    <n v="2.745508755E-2"/>
    <n v="0.55549999999999999"/>
    <n v="5"/>
    <n v="2.1969012449999999E-2"/>
    <n v="0.44450000000000001"/>
    <n v="4"/>
    <n v="4.5"/>
    <s v="55.55% of the exposed length is cement/asphalt road while 44.4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x v="1"/>
    <x v="32"/>
    <x v="2"/>
    <m/>
    <n v="4.3271899999999999"/>
    <n v="0.66832599999999998"/>
    <n v="0"/>
    <n v="0.15444803671666832"/>
    <n v="3"/>
    <s v="15.44% of the road is exposed with a value of 0"/>
    <n v="0.66832599999999998"/>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1"/>
    <x v="32"/>
    <x v="2"/>
    <m/>
    <n v="4.3271899999999999"/>
    <n v="2.3424100000000001"/>
    <n v="0"/>
    <n v="0.5413235841273436"/>
    <n v="5"/>
    <s v="54.13% of the road is exposed with a value of 0"/>
    <n v="2.34241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1"/>
    <x v="32"/>
    <x v="2"/>
    <m/>
    <n v="4.3271899999999999"/>
    <n v="0.39842100000000003"/>
    <n v="0"/>
    <n v="9.2073840067110529E-2"/>
    <n v="2"/>
    <s v="9.21% of the road is exposed with a value of 0"/>
    <n v="0.39842100000000003"/>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1"/>
    <x v="32"/>
    <x v="1"/>
    <m/>
    <n v="54.372599999999998"/>
    <n v="20.1523"/>
    <n v="0"/>
    <n v="0.37063337048439843"/>
    <n v="4"/>
    <s v="37.06% of the road is exposed with a value of 0"/>
    <n v="10.07615"/>
    <n v="0.5"/>
    <n v="4"/>
    <n v="10.07615"/>
    <n v="0.5"/>
    <n v="4"/>
    <n v="4"/>
    <s v="50% of the exposed length is cement/asphalt road while 5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3"/>
    <n v="12"/>
    <s v="MODERATE RISK"/>
  </r>
  <r>
    <x v="1"/>
    <x v="32"/>
    <x v="1"/>
    <m/>
    <n v="54.372599999999998"/>
    <n v="22.616099999999999"/>
    <n v="0"/>
    <n v="0.41594663488595357"/>
    <n v="4"/>
    <s v="41.59% of the road is exposed with a value of 0"/>
    <n v="11.30805"/>
    <n v="0.5"/>
    <n v="4"/>
    <n v="11.30805"/>
    <n v="0.5"/>
    <n v="4"/>
    <n v="4"/>
    <s v="50% of the exposed length is cement/asphalt road while 5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3"/>
    <n v="12"/>
    <s v="MODERATE RISK"/>
  </r>
  <r>
    <x v="1"/>
    <x v="32"/>
    <x v="1"/>
    <m/>
    <n v="54.372599999999998"/>
    <n v="7.0578799999999999"/>
    <n v="0"/>
    <n v="0.12980582131441204"/>
    <n v="2"/>
    <s v="12.98% of the road is exposed with a value of 0"/>
    <n v="3.52894"/>
    <n v="0.5"/>
    <n v="4"/>
    <n v="3.52894"/>
    <n v="0.5"/>
    <n v="4"/>
    <n v="4"/>
    <s v="50% of the exposed length is cement/asphalt road while 5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3"/>
    <n v="12"/>
    <s v="MODERATE RISK"/>
  </r>
  <r>
    <x v="2"/>
    <x v="33"/>
    <x v="0"/>
    <m/>
    <n v="2.79182"/>
    <n v="0.26682800000000001"/>
    <n v="0"/>
    <n v="9.5574929615806187E-2"/>
    <n v="2"/>
    <s v="9.56% of the road is exposed with a value of 0"/>
    <n v="0.13066567160000001"/>
    <n v="0.48970000000000002"/>
    <n v="4"/>
    <n v="0.1361623284"/>
    <n v="0.51029999999999998"/>
    <n v="5"/>
    <n v="4.5"/>
    <s v="48.97% of the exposed length is cement/asphalt road while 51.03%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x v="2"/>
    <x v="33"/>
    <x v="0"/>
    <m/>
    <n v="2.79182"/>
    <n v="2.5249899999999998"/>
    <n v="0"/>
    <n v="0.9044243540056307"/>
    <n v="5"/>
    <s v="90.44% of the road is exposed with a value of 0"/>
    <n v="1.236487603"/>
    <n v="0.48970000000000002"/>
    <n v="4"/>
    <n v="1.2885023969999998"/>
    <n v="0.51029999999999998"/>
    <n v="5"/>
    <n v="4.5"/>
    <s v="48.97% of the exposed length is cement/asphalt road while 51.0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33"/>
    <x v="2"/>
    <m/>
    <n v="0.67111399999999999"/>
    <n v="0.305315"/>
    <n v="0"/>
    <n v="0.45493761119571341"/>
    <n v="4"/>
    <s v="45.49% of the road is exposed with a value of 0"/>
    <n v="0.305315"/>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33"/>
    <x v="2"/>
    <m/>
    <n v="0.67111399999999999"/>
    <n v="0.36579899999999999"/>
    <n v="0"/>
    <n v="0.54506238880428659"/>
    <n v="5"/>
    <s v="54.51% of the road is exposed with a value of 0"/>
    <n v="0.365798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33"/>
    <x v="1"/>
    <m/>
    <n v="3.54914"/>
    <n v="0.47216799999999998"/>
    <n v="0"/>
    <n v="0.13303729917670196"/>
    <n v="2"/>
    <s v="13.3% of the road is exposed with a value of 0"/>
    <n v="0.22664063999999998"/>
    <n v="0.48"/>
    <n v="4"/>
    <n v="0.24552736"/>
    <n v="0.52"/>
    <n v="5"/>
    <n v="4.5"/>
    <s v="48% of the exposed length is cement/asphalt road while 5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x v="2"/>
    <x v="33"/>
    <x v="1"/>
    <m/>
    <n v="3.54914"/>
    <n v="3.0769700000000002"/>
    <n v="0"/>
    <n v="0.86696213730650251"/>
    <n v="5"/>
    <s v="86.7% of the road is exposed with a value of 0"/>
    <n v="1.4769456000000001"/>
    <n v="0.48"/>
    <n v="4"/>
    <n v="1.6000244000000001"/>
    <n v="0.52"/>
    <n v="5"/>
    <n v="4.5"/>
    <s v="48% of the exposed length is cement/asphalt road while 52%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3"/>
    <x v="34"/>
    <x v="2"/>
    <m/>
    <n v="1.9315199999999999"/>
    <n v="0.57781800000000005"/>
    <n v="0"/>
    <n v="0.299151963220676"/>
    <n v="3"/>
    <s v="29.92% of the road is exposed with a value of 0"/>
    <n v="0.57781800000000005"/>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3"/>
    <x v="34"/>
    <x v="2"/>
    <m/>
    <n v="1.9315199999999999"/>
    <n v="0.12363"/>
    <n v="0"/>
    <n v="6.4006585487077536E-2"/>
    <n v="2"/>
    <s v="6.4% of the road is exposed with a value of 0"/>
    <n v="0.12363"/>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3"/>
    <x v="34"/>
    <x v="2"/>
    <m/>
    <n v="1.9315199999999999"/>
    <n v="1.23007"/>
    <n v="0"/>
    <n v="0.63684041583830353"/>
    <n v="5"/>
    <s v="63.68% of the road is exposed with a value of 0"/>
    <n v="1.2300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3"/>
    <x v="34"/>
    <x v="1"/>
    <m/>
    <n v="3.0596100000000002"/>
    <n v="1.2972999999999999"/>
    <n v="0"/>
    <n v="0.42400828863809437"/>
    <n v="4"/>
    <s v="42.4% of the road is exposed with a value of 0"/>
    <n v="0.44108199999999997"/>
    <n v="0.34"/>
    <n v="4"/>
    <n v="0.85621799999999992"/>
    <n v="0.66"/>
    <n v="5"/>
    <n v="4.5"/>
    <s v="34% of the exposed length is cement/asphalt road while 66%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4"/>
    <n v="16"/>
    <s v="HIGH RISK"/>
  </r>
  <r>
    <x v="3"/>
    <x v="34"/>
    <x v="1"/>
    <m/>
    <n v="3.0596100000000002"/>
    <n v="1.76231"/>
    <n v="0"/>
    <n v="0.57599171136190563"/>
    <n v="5"/>
    <s v="57.6% of the road is exposed with a value of 0"/>
    <n v="0.59918540000000009"/>
    <n v="0.34"/>
    <n v="4"/>
    <n v="1.1631246"/>
    <n v="0.65999999999999992"/>
    <n v="5"/>
    <n v="4.5"/>
    <s v="34% of the exposed length is cement/asphalt road while 66%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4"/>
    <n v="16"/>
    <s v="HIGH RISK"/>
  </r>
  <r>
    <x v="1"/>
    <x v="35"/>
    <x v="2"/>
    <m/>
    <n v="3.5182199999999999"/>
    <n v="1.5176200000000001E-2"/>
    <n v="0"/>
    <n v="4.3136017645286542E-3"/>
    <n v="1"/>
    <s v="0.43% of the road is exposed with a value of 0"/>
    <n v="1.51762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35"/>
    <x v="2"/>
    <m/>
    <n v="3.5182199999999999"/>
    <n v="0.753104"/>
    <n v="0"/>
    <n v="0.21405824536271184"/>
    <n v="3"/>
    <s v="21.41% of the road is exposed with a value of 0"/>
    <n v="0.7531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1"/>
    <x v="35"/>
    <x v="2"/>
    <m/>
    <n v="3.5182199999999999"/>
    <n v="0.173959"/>
    <n v="0"/>
    <n v="4.9445173980023994E-2"/>
    <n v="1"/>
    <s v="4.94% of the road is exposed with a value of 0"/>
    <n v="0.173959"/>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35"/>
    <x v="1"/>
    <m/>
    <n v="16.604099999999999"/>
    <n v="0.33715400000000001"/>
    <n v="0"/>
    <n v="2.0305466722074669E-2"/>
    <n v="1"/>
    <s v="2.03% of the road is exposed with a value of 0"/>
    <n v="5.9271673200000007E-2"/>
    <n v="0.17580000000000001"/>
    <n v="3"/>
    <n v="0.27788232680000002"/>
    <n v="0.82420000000000004"/>
    <n v="5"/>
    <n v="4"/>
    <s v="17.58% of the exposed length is cement/asphalt road while 82.42%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1"/>
    <x v="35"/>
    <x v="1"/>
    <m/>
    <n v="16.604099999999999"/>
    <n v="3.7898700000000001"/>
    <n v="0"/>
    <n v="0.22824904692214576"/>
    <n v="3"/>
    <s v="22.82% of the road is exposed with a value of 0"/>
    <n v="0.66625914600000002"/>
    <n v="0.17580000000000001"/>
    <n v="3"/>
    <n v="3.1236108539999998"/>
    <n v="0.82419999999999993"/>
    <n v="5"/>
    <n v="4"/>
    <s v="17.58% of the exposed length is cement/asphalt road while 82.4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3"/>
    <n v="12"/>
    <s v="MODERATE RISK"/>
  </r>
  <r>
    <x v="1"/>
    <x v="35"/>
    <x v="1"/>
    <m/>
    <n v="16.604099999999999"/>
    <n v="5.2870699999999996E-3"/>
    <n v="0"/>
    <n v="3.1841954697936053E-4"/>
    <n v="1"/>
    <s v="0.03% of the road is exposed with a value of 0"/>
    <n v="9.2946690599999995E-4"/>
    <n v="0.17580000000000001"/>
    <n v="3"/>
    <n v="4.3576030939999994E-3"/>
    <n v="0.82419999999999993"/>
    <n v="5"/>
    <n v="4"/>
    <s v="17.58% of the exposed length is cement/asphalt road while 82.42%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2"/>
    <x v="36"/>
    <x v="0"/>
    <m/>
    <n v="1.26227"/>
    <n v="0.47628900000000002"/>
    <n v="0"/>
    <n v="0.37732735468639833"/>
    <n v="4"/>
    <s v="37.73% of the road is exposed with a value of 0"/>
    <n v="9.0352023300000001E-2"/>
    <n v="0.18970000000000001"/>
    <n v="3"/>
    <n v="0.38593697670000005"/>
    <n v="0.81030000000000002"/>
    <n v="5"/>
    <n v="4"/>
    <s v="18.97% of the exposed length is cement/asphalt road while 81.03%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36"/>
    <x v="0"/>
    <m/>
    <n v="1.26227"/>
    <n v="0.55028600000000005"/>
    <n v="0"/>
    <n v="0.4359495195164268"/>
    <n v="4"/>
    <s v="43.59% of the road is exposed with a value of 0"/>
    <n v="0.10438925420000002"/>
    <n v="0.18970000000000001"/>
    <n v="3"/>
    <n v="0.44589674580000005"/>
    <n v="0.81030000000000002"/>
    <n v="5"/>
    <n v="4"/>
    <s v="18.97% of the exposed length is cement/asphalt road while 81.03%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36"/>
    <x v="1"/>
    <m/>
    <n v="4.6481300000000001"/>
    <n v="2.4944799999999998"/>
    <n v="0"/>
    <n v="0.53666313119469544"/>
    <n v="5"/>
    <s v="53.67% of the road is exposed with a value of 0"/>
    <n v="0.44900639999999997"/>
    <n v="0.18"/>
    <n v="3"/>
    <n v="2.0454735999999998"/>
    <n v="0.82"/>
    <n v="5"/>
    <n v="4"/>
    <s v="18% of the exposed length is cement/asphalt road while 8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2"/>
    <x v="36"/>
    <x v="1"/>
    <m/>
    <n v="4.6481300000000001"/>
    <n v="0.87162300000000004"/>
    <n v="0"/>
    <n v="0.18752121821033405"/>
    <n v="3"/>
    <s v="18.75% of the road is exposed with a value of 0"/>
    <n v="0.15689214000000001"/>
    <n v="0.18"/>
    <n v="3"/>
    <n v="0.71473085999999997"/>
    <n v="0.82"/>
    <n v="5"/>
    <n v="4"/>
    <s v="18% of the exposed length is cement/asphalt road while 8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36"/>
    <x v="1"/>
    <m/>
    <n v="4.6481300000000001"/>
    <n v="0.43125799999999997"/>
    <n v="0"/>
    <n v="9.2780967830073599E-2"/>
    <n v="2"/>
    <s v="9.28% of the road is exposed with a value of 0"/>
    <n v="7.7626439999999991E-2"/>
    <n v="0.18"/>
    <n v="3"/>
    <n v="0.35363155999999996"/>
    <n v="0.82"/>
    <n v="5"/>
    <n v="4"/>
    <s v="18% of the exposed length is cement/asphalt road while 82%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0"/>
    <x v="37"/>
    <x v="1"/>
    <m/>
    <n v="14.2631"/>
    <n v="3.83943E-3"/>
    <n v="0"/>
    <n v="2.6918622178909212E-4"/>
    <n v="1"/>
    <s v="0.03% of the road is exposed with a value of 0"/>
    <n v="2.0272190399999999E-4"/>
    <n v="5.28E-2"/>
    <n v="2"/>
    <n v="3.6367080959999998E-3"/>
    <n v="0.94719999999999993"/>
    <n v="5"/>
    <n v="3.5"/>
    <s v="5.28% of the exposed length is cement/asphalt road while 94.72%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x v="2"/>
    <x v="38"/>
    <x v="0"/>
    <m/>
    <n v="0.77875799999999995"/>
    <n v="8.6021600000000004E-2"/>
    <n v="0"/>
    <n v="0.11045998885404709"/>
    <n v="2"/>
    <s v="11.05% of the road is exposed with a value of 0"/>
    <n v="8.6709772800000005E-3"/>
    <n v="0.1008"/>
    <n v="2"/>
    <n v="7.7350622719999998E-2"/>
    <n v="0.89919999999999989"/>
    <n v="5"/>
    <n v="3.5"/>
    <s v="10.08% of the exposed length is cement/asphalt road while 89.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38"/>
    <x v="2"/>
    <m/>
    <n v="0.71983299999999995"/>
    <n v="3.4174099999999999E-2"/>
    <n v="0"/>
    <n v="4.7475039349404655E-2"/>
    <n v="1"/>
    <s v="4.75% of the road is exposed with a value of 0"/>
    <n v="3.41740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2"/>
    <x v="38"/>
    <x v="2"/>
    <m/>
    <n v="0.71983299999999995"/>
    <n v="9.3266799999999997E-2"/>
    <n v="0"/>
    <n v="0.12956727463175488"/>
    <n v="2"/>
    <s v="12.96% of the road is exposed with a value of 0"/>
    <n v="9.3266799999999997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2"/>
    <x v="38"/>
    <x v="1"/>
    <m/>
    <n v="7.6228300000000004"/>
    <n v="0.73374200000000001"/>
    <n v="0"/>
    <n v="9.6255852485231858E-2"/>
    <n v="2"/>
    <s v="9.63% of the road is exposed with a value of 0"/>
    <n v="7.3374200000000001E-2"/>
    <n v="0.1"/>
    <n v="2"/>
    <n v="0.66036779999999995"/>
    <n v="0.89999999999999991"/>
    <n v="5"/>
    <n v="3.5"/>
    <s v="10% of the exposed length is cement/asphalt road while 90%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38"/>
    <x v="1"/>
    <m/>
    <n v="7.6228300000000004"/>
    <n v="1.8081499999999999"/>
    <n v="0"/>
    <n v="0.23720193156609815"/>
    <n v="3"/>
    <s v="23.72% of the road is exposed with a value of 0"/>
    <n v="0.180815"/>
    <n v="0.1"/>
    <n v="2"/>
    <n v="1.627335"/>
    <n v="0.9"/>
    <n v="5"/>
    <n v="3.5"/>
    <s v="10% of the exposed length is cement/asphalt road while 90%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x v="2"/>
    <x v="38"/>
    <x v="1"/>
    <m/>
    <n v="7.6228300000000004"/>
    <n v="5.90146E-2"/>
    <n v="0"/>
    <n v="7.7418229187847555E-3"/>
    <n v="1"/>
    <s v="0.77% of the road is exposed with a value of 0"/>
    <n v="5.9014600000000007E-3"/>
    <n v="0.1"/>
    <n v="2"/>
    <n v="5.3113140000000003E-2"/>
    <n v="0.9"/>
    <n v="5"/>
    <n v="3.5"/>
    <s v="10% of the exposed length is cement/asphalt road while 90%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x v="3"/>
    <x v="39"/>
    <x v="2"/>
    <m/>
    <n v="2.0003899999999999"/>
    <n v="0.54483000000000004"/>
    <n v="0"/>
    <n v="0.27236188943156087"/>
    <n v="3"/>
    <s v="27.24% of the road is exposed with a value of 0"/>
    <n v="0.544830000000000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3"/>
    <x v="39"/>
    <x v="2"/>
    <m/>
    <n v="2.0003899999999999"/>
    <n v="0.12976499999999999"/>
    <n v="0"/>
    <n v="6.4869850379176058E-2"/>
    <n v="2"/>
    <s v="6.49% of the road is exposed with a value of 0"/>
    <n v="0.12976499999999999"/>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3"/>
    <x v="39"/>
    <x v="2"/>
    <m/>
    <n v="2.0003899999999999"/>
    <n v="1.32579"/>
    <n v="0"/>
    <n v="0.66276576067666815"/>
    <n v="5"/>
    <s v="66.28% of the road is exposed with a value of 0"/>
    <n v="1.3257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x v="3"/>
    <x v="39"/>
    <x v="5"/>
    <m/>
    <n v="2.2412000000000001"/>
    <n v="0.43086400000000002"/>
    <n v="0"/>
    <n v="0.19224701053007318"/>
    <n v="3"/>
    <s v="19.22% of the road is exposed with a value of 0"/>
    <n v="0"/>
    <n v="0"/>
    <n v="1"/>
    <n v="0.43086400000000002"/>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4"/>
    <n v="16"/>
    <s v="HIGH RISK"/>
  </r>
  <r>
    <x v="3"/>
    <x v="39"/>
    <x v="5"/>
    <m/>
    <n v="2.2412000000000001"/>
    <n v="0.16447000000000001"/>
    <n v="0"/>
    <n v="7.338479386043191E-2"/>
    <n v="2"/>
    <s v="7.34% of the road is exposed with a value of 0"/>
    <n v="0"/>
    <n v="0"/>
    <n v="1"/>
    <n v="0.16447000000000001"/>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4"/>
    <n v="16"/>
    <s v="HIGH RISK"/>
  </r>
  <r>
    <x v="3"/>
    <x v="39"/>
    <x v="5"/>
    <m/>
    <n v="2.2412000000000001"/>
    <n v="1.6458699999999999"/>
    <n v="0"/>
    <n v="0.7343699803676601"/>
    <n v="5"/>
    <s v="73.44% of the road is exposed with a value of 0"/>
    <n v="0"/>
    <n v="0"/>
    <n v="1"/>
    <n v="1.6458699999999999"/>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4"/>
    <n v="16"/>
    <s v="HIGH RISK"/>
  </r>
  <r>
    <x v="3"/>
    <x v="39"/>
    <x v="3"/>
    <m/>
    <n v="0.15632299999999999"/>
    <n v="0.11624900000000001"/>
    <n v="0"/>
    <n v="0.74364616851007215"/>
    <n v="5"/>
    <s v="74.36% of the road is exposed with a value of 0"/>
    <n v="7.2248753500000013E-2"/>
    <n v="0.62150000000000005"/>
    <n v="5"/>
    <n v="4.4000246499999993E-2"/>
    <n v="0.37849999999999989"/>
    <n v="4"/>
    <n v="4.5"/>
    <s v="62.15% of the exposed length is cement/asphalt road while 37.8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3"/>
    <n v="12"/>
    <s v="MODERATE RISK"/>
  </r>
  <r>
    <x v="3"/>
    <x v="39"/>
    <x v="3"/>
    <m/>
    <n v="0.15632299999999999"/>
    <n v="3.8860100000000002E-2"/>
    <n v="0"/>
    <n v="0.24858849945305556"/>
    <n v="3"/>
    <s v="24.86% of the road is exposed with a value of 0"/>
    <n v="2.4151552150000002E-2"/>
    <n v="0.62150000000000005"/>
    <n v="5"/>
    <n v="1.470854785E-2"/>
    <n v="0.3785"/>
    <n v="4"/>
    <n v="4.5"/>
    <s v="62.15% of the exposed length is cement/asphalt road while 37.8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3"/>
    <n v="12"/>
    <s v="MODERATE RISK"/>
  </r>
  <r>
    <x v="3"/>
    <x v="39"/>
    <x v="3"/>
    <m/>
    <n v="0.15632299999999999"/>
    <n v="1.21375E-3"/>
    <n v="0"/>
    <n v="7.7643724851749266E-3"/>
    <n v="1"/>
    <s v="0.78% of the road is exposed with a value of 0"/>
    <n v="7.5434562500000001E-4"/>
    <n v="0.62150000000000005"/>
    <n v="5"/>
    <n v="4.5940437499999997E-4"/>
    <n v="0.3785"/>
    <n v="4"/>
    <n v="4.5"/>
    <s v="62.15% of the exposed length is cement/asphalt road while 37.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3"/>
    <n v="12"/>
    <s v="MODERATE RISK"/>
  </r>
  <r>
    <x v="3"/>
    <x v="39"/>
    <x v="1"/>
    <m/>
    <n v="5.9083899999999998"/>
    <n v="1.07392"/>
    <n v="0"/>
    <n v="0.18176186744612322"/>
    <n v="3"/>
    <s v="18.18% of the road is exposed with a value of 0"/>
    <n v="0.64435199999999992"/>
    <n v="0.6"/>
    <n v="5"/>
    <n v="0.42956800000000006"/>
    <n v="0.40000000000000008"/>
    <n v="4"/>
    <n v="4.5"/>
    <s v="60% of the exposed length is cement/asphalt road while 40%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4"/>
    <n v="16"/>
    <s v="HIGH RISK"/>
  </r>
  <r>
    <x v="3"/>
    <x v="39"/>
    <x v="1"/>
    <m/>
    <n v="5.9083899999999998"/>
    <n v="4.8344800000000001"/>
    <n v="0"/>
    <n v="0.81823982506232662"/>
    <n v="5"/>
    <s v="81.82% of the road is exposed with a value of 0"/>
    <n v="2.9006880000000002"/>
    <n v="0.6"/>
    <n v="5"/>
    <n v="1.933792"/>
    <n v="0.39999999999999997"/>
    <n v="4"/>
    <n v="4.5"/>
    <s v="60% of the exposed length is cement/asphalt road while 40%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4"/>
    <n v="16"/>
    <s v="HIGH RISK"/>
  </r>
  <r>
    <x v="1"/>
    <x v="40"/>
    <x v="0"/>
    <m/>
    <n v="1.50576"/>
    <n v="0.54539199999999999"/>
    <n v="0"/>
    <n v="0.36220380405907981"/>
    <n v="4"/>
    <s v="36.22% of the road is exposed with a value of 0"/>
    <n v="4.6849172799999998E-2"/>
    <n v="8.5900000000000004E-2"/>
    <n v="2"/>
    <n v="0.49854282719999998"/>
    <n v="0.91410000000000002"/>
    <n v="5"/>
    <n v="3.5"/>
    <s v="8.59% of the exposed length is cement/asphalt road while 91.41%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1"/>
    <x v="40"/>
    <x v="0"/>
    <m/>
    <n v="1.50576"/>
    <n v="0.96037300000000003"/>
    <n v="0"/>
    <n v="0.63779951652321754"/>
    <n v="5"/>
    <s v="63.78% of the road is exposed with a value of 0"/>
    <n v="8.2496040700000009E-2"/>
    <n v="8.5900000000000004E-2"/>
    <n v="2"/>
    <n v="0.87787695929999998"/>
    <n v="0.91409999999999991"/>
    <n v="5"/>
    <n v="3.5"/>
    <s v="8.59% of the exposed length is cement/asphalt road while 91.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x v="1"/>
    <x v="40"/>
    <x v="1"/>
    <m/>
    <n v="4.46312"/>
    <n v="1.1347100000000001"/>
    <n v="0"/>
    <n v="0.25424142752155443"/>
    <n v="3"/>
    <s v="25.42% of the road is exposed with a value of 0"/>
    <n v="9.0776800000000005E-2"/>
    <n v="0.08"/>
    <n v="2"/>
    <n v="1.0439332000000001"/>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3"/>
    <n v="12"/>
    <s v="MODERATE RISK"/>
  </r>
  <r>
    <x v="1"/>
    <x v="40"/>
    <x v="1"/>
    <m/>
    <n v="4.46312"/>
    <n v="0.90623699999999996"/>
    <n v="0"/>
    <n v="0.20305010844431698"/>
    <n v="3"/>
    <s v="20.31% of the road is exposed with a value of 0"/>
    <n v="7.2498960000000001E-2"/>
    <n v="0.08"/>
    <n v="2"/>
    <n v="0.83373803999999996"/>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3"/>
    <n v="12"/>
    <s v="MODERATE RISK"/>
  </r>
  <r>
    <x v="1"/>
    <x v="40"/>
    <x v="1"/>
    <m/>
    <n v="4.46312"/>
    <n v="2.1464599999999998"/>
    <n v="0"/>
    <n v="0.48093262112602841"/>
    <n v="4"/>
    <s v="48.09% of the road is exposed with a value of 0"/>
    <n v="0.17171679999999998"/>
    <n v="0.08"/>
    <n v="2"/>
    <n v="1.9747431999999998"/>
    <n v="0.92"/>
    <n v="5"/>
    <n v="3.5"/>
    <s v="8% of the exposed length is cement/asphalt road while 92%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3"/>
    <n v="12"/>
    <s v="MODERATE RISK"/>
  </r>
  <r>
    <x v="2"/>
    <x v="41"/>
    <x v="0"/>
    <m/>
    <n v="0.51031899999999997"/>
    <n v="0.12141100000000001"/>
    <n v="0"/>
    <n v="0.23791197270726744"/>
    <n v="3"/>
    <s v="23.79% of the road is exposed with a value of 0"/>
    <n v="9.6193935300000005E-2"/>
    <n v="0.7923"/>
    <n v="5"/>
    <n v="2.52170647E-2"/>
    <n v="0.2077"/>
    <n v="3"/>
    <n v="4"/>
    <s v="79.23% of the exposed length is cement/asphalt road while 20.77%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2"/>
    <x v="41"/>
    <x v="2"/>
    <m/>
    <n v="0.21679499999999999"/>
    <n v="0.21679499999999999"/>
    <n v="0"/>
    <n v="1"/>
    <n v="5"/>
    <s v="100% of the road is exposed with a value of 0"/>
    <n v="0.216794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41"/>
    <x v="1"/>
    <m/>
    <n v="0.174846"/>
    <n v="0.10502599999999999"/>
    <n v="0"/>
    <n v="0.60067716733582688"/>
    <n v="5"/>
    <s v="60.07% of the road is exposed with a value of 0"/>
    <n v="8.1920279999999998E-2"/>
    <n v="0.78"/>
    <n v="5"/>
    <n v="2.3105719999999996E-2"/>
    <n v="0.21999999999999997"/>
    <n v="3"/>
    <n v="4"/>
    <s v="78% of the exposed length is cement/asphalt road while 2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x v="2"/>
    <x v="42"/>
    <x v="0"/>
    <m/>
    <n v="1.3411200000000001"/>
    <n v="0.46522400000000003"/>
    <n v="0"/>
    <n v="0.34689214984490574"/>
    <n v="4"/>
    <s v="34.69% of the road is exposed with a value of 0"/>
    <n v="0.31658493200000004"/>
    <n v="0.68049999999999999"/>
    <n v="5"/>
    <n v="0.14863906799999999"/>
    <n v="0.31949999999999995"/>
    <n v="4"/>
    <n v="4.5"/>
    <s v="68.05% of the exposed length is cement/asphalt road while 31.95%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42"/>
    <x v="0"/>
    <m/>
    <n v="1.3411200000000001"/>
    <n v="0.63481200000000004"/>
    <n v="0"/>
    <n v="0.47334466714387974"/>
    <n v="4"/>
    <s v="47.33% of the road is exposed with a value of 0"/>
    <n v="0.43198956600000005"/>
    <n v="0.68049999999999999"/>
    <n v="5"/>
    <n v="0.202822434"/>
    <n v="0.31949999999999995"/>
    <n v="4"/>
    <n v="4.5"/>
    <s v="68.05% of the exposed length is cement/asphalt road while 31.95%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42"/>
    <x v="0"/>
    <m/>
    <n v="1.3411200000000001"/>
    <n v="6.2653E-2"/>
    <n v="0"/>
    <n v="4.6716923168694822E-2"/>
    <n v="1"/>
    <s v="4.67% of the road is exposed with a value of 0"/>
    <n v="4.2635366500000001E-2"/>
    <n v="0.68049999999999999"/>
    <n v="5"/>
    <n v="2.00176335E-2"/>
    <n v="0.31950000000000001"/>
    <n v="4"/>
    <n v="4.5"/>
    <s v="68.05% of the exposed length is cement/asphalt road while 31.9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x v="2"/>
    <x v="42"/>
    <x v="1"/>
    <m/>
    <n v="6.2011200000000004"/>
    <n v="3.1066500000000001"/>
    <n v="0"/>
    <n v="0.50098208065639749"/>
    <n v="5"/>
    <s v="50.1% of the road is exposed with a value of 0"/>
    <n v="2.0814555000000001"/>
    <n v="0.67"/>
    <n v="5"/>
    <n v="1.0251945"/>
    <n v="0.33"/>
    <n v="4"/>
    <n v="4.5"/>
    <s v="67% of the exposed length is cement/asphalt road while 3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42"/>
    <x v="1"/>
    <m/>
    <n v="6.2011200000000004"/>
    <n v="1.9350700000000001"/>
    <n v="0"/>
    <n v="0.31205169388755577"/>
    <n v="4"/>
    <s v="31.21% of the road is exposed with a value of 0"/>
    <n v="1.2964969000000002"/>
    <n v="0.67"/>
    <n v="5"/>
    <n v="0.63857309999999989"/>
    <n v="0.32999999999999996"/>
    <n v="4"/>
    <n v="4.5"/>
    <s v="67% of the exposed length is cement/asphalt road while 33%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x v="2"/>
    <x v="42"/>
    <x v="1"/>
    <m/>
    <n v="6.2011200000000004"/>
    <n v="0.69167599999999996"/>
    <n v="0"/>
    <n v="0.11154049591041616"/>
    <n v="2"/>
    <s v="11.15% of the road is exposed with a value of 0"/>
    <n v="0.46342292000000002"/>
    <n v="0.67"/>
    <n v="5"/>
    <n v="0.22825307999999994"/>
    <n v="0.32999999999999996"/>
    <n v="4"/>
    <n v="4.5"/>
    <s v="67% of the exposed length is cement/asphalt road while 33%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x v="2"/>
    <x v="43"/>
    <x v="0"/>
    <m/>
    <n v="2.1388600000000002"/>
    <n v="1.9816"/>
    <n v="0"/>
    <n v="0.92647485108889771"/>
    <n v="5"/>
    <s v="92.65% of the road is exposed with a value of 0"/>
    <n v="1.3070633599999999"/>
    <n v="0.65959999999999996"/>
    <n v="5"/>
    <n v="0.67453664000000013"/>
    <n v="0.34040000000000004"/>
    <n v="4"/>
    <n v="4.5"/>
    <s v="65.96% of the exposed length is cement/asphalt road while 34.04%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43"/>
    <x v="1"/>
    <m/>
    <n v="1.2304999999999999"/>
    <n v="1.1601999999999999"/>
    <n v="0"/>
    <n v="0.94286875253961799"/>
    <n v="5"/>
    <s v="94.29% of the road is exposed with a value of 0"/>
    <n v="0.75412999999999997"/>
    <n v="0.65"/>
    <n v="5"/>
    <n v="0.40606999999999993"/>
    <n v="0.35"/>
    <n v="4"/>
    <n v="4.5"/>
    <s v="65% of the exposed length is cement/asphalt road while 3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1"/>
    <x v="44"/>
    <x v="0"/>
    <m/>
    <n v="0.16780900000000001"/>
    <n v="0.16780900000000001"/>
    <n v="0"/>
    <n v="1"/>
    <n v="5"/>
    <s v="100% of the road is exposed with a value of 0"/>
    <n v="1.7351450600000002E-2"/>
    <n v="0.10340000000000001"/>
    <n v="2"/>
    <n v="0.1504575494"/>
    <n v="0.89659999999999995"/>
    <n v="5"/>
    <n v="3.5"/>
    <s v="10.34% of the exposed length is cement/asphalt road while 89.66%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x v="1"/>
    <x v="44"/>
    <x v="1"/>
    <m/>
    <n v="14.1403"/>
    <n v="5.5745500000000003"/>
    <n v="0"/>
    <n v="0.39423138122953549"/>
    <n v="4"/>
    <s v="39.42% of the road is exposed with a value of 0"/>
    <n v="0.44596400000000003"/>
    <n v="0.08"/>
    <n v="2"/>
    <n v="5.1285860000000003"/>
    <n v="0.92"/>
    <n v="5"/>
    <n v="3.5"/>
    <s v="8% of the exposed length is cement/asphalt road while 92%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3"/>
    <n v="12"/>
    <s v="MODERATE RISK"/>
  </r>
  <r>
    <x v="1"/>
    <x v="44"/>
    <x v="1"/>
    <m/>
    <n v="14.1403"/>
    <n v="0.90847500000000003"/>
    <n v="0"/>
    <n v="6.4247222477599494E-2"/>
    <n v="2"/>
    <s v="6.42% of the road is exposed with a value of 0"/>
    <n v="7.2678000000000006E-2"/>
    <n v="0.08"/>
    <n v="2"/>
    <n v="0.83579700000000001"/>
    <n v="0.91999999999999993"/>
    <n v="5"/>
    <n v="3.5"/>
    <s v="8% of the exposed length is cement/asphalt road while 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3"/>
    <n v="12"/>
    <s v="MODERATE RISK"/>
  </r>
  <r>
    <x v="1"/>
    <x v="44"/>
    <x v="1"/>
    <m/>
    <n v="14.1403"/>
    <n v="7.3103300000000004"/>
    <n v="0"/>
    <n v="0.51698549535724136"/>
    <n v="5"/>
    <s v="51.7% of the road is exposed with a value of 0"/>
    <n v="0.58482640000000008"/>
    <n v="0.08"/>
    <n v="2"/>
    <n v="6.7255036000000006"/>
    <n v="0.92"/>
    <n v="5"/>
    <n v="3.5"/>
    <s v="8% of the exposed length is cement/asphalt road while 92%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3"/>
    <n v="12"/>
    <s v="MODERATE RISK"/>
  </r>
  <r>
    <x v="1"/>
    <x v="45"/>
    <x v="0"/>
    <m/>
    <n v="0.87569799999999998"/>
    <n v="4.3751900000000003E-2"/>
    <n v="0"/>
    <n v="4.9962315775529925E-2"/>
    <n v="1"/>
    <s v="5% of the road is exposed with a value of 0"/>
    <n v="1.0636086890000002E-2"/>
    <n v="0.24310000000000001"/>
    <n v="3"/>
    <n v="3.3115813110000003E-2"/>
    <n v="0.75690000000000002"/>
    <n v="5"/>
    <n v="4"/>
    <s v="24.31% of the exposed length is cement/asphalt road while 75.69%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1"/>
    <x v="45"/>
    <x v="0"/>
    <m/>
    <n v="0.87569799999999998"/>
    <n v="0.223937"/>
    <n v="0"/>
    <n v="0.2557240053077659"/>
    <n v="3"/>
    <s v="25.57% of the road is exposed with a value of 0"/>
    <n v="5.4439084700000001E-2"/>
    <n v="0.24310000000000001"/>
    <n v="3"/>
    <n v="0.1694979153"/>
    <n v="0.75690000000000002"/>
    <n v="5"/>
    <n v="4"/>
    <s v="24.31% of the exposed length is cement/asphalt road while 75.69%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x v="1"/>
    <x v="45"/>
    <x v="1"/>
    <m/>
    <n v="2.1728000000000001"/>
    <n v="9.9036299999999994E-2"/>
    <n v="0"/>
    <n v="4.5580034977908683E-2"/>
    <n v="1"/>
    <s v="4.56% of the road is exposed with a value of 0"/>
    <n v="2.3768711999999997E-2"/>
    <n v="0.24"/>
    <n v="3"/>
    <n v="7.5267587999999996E-2"/>
    <n v="0.76"/>
    <n v="5"/>
    <n v="4"/>
    <s v="24% of the exposed length is cement/asphalt road while 76%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1"/>
    <x v="45"/>
    <x v="1"/>
    <m/>
    <n v="2.1728000000000001"/>
    <n v="0.76457299999999995"/>
    <n v="0"/>
    <n v="0.3518837444771723"/>
    <n v="4"/>
    <s v="35.19% of the road is exposed with a value of 0"/>
    <n v="0.18349751999999997"/>
    <n v="0.24"/>
    <n v="3"/>
    <n v="0.58107547999999998"/>
    <n v="0.76"/>
    <n v="5"/>
    <n v="4"/>
    <s v="24% of the exposed length is cement/asphalt road while 76%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3"/>
    <n v="12"/>
    <s v="MODERATE RISK"/>
  </r>
  <r>
    <x v="0"/>
    <x v="46"/>
    <x v="1"/>
    <m/>
    <n v="20.832799999999999"/>
    <n v="0.19560900000000001"/>
    <n v="0"/>
    <n v="9.3894723704926845E-3"/>
    <n v="1"/>
    <s v="0.94% of the road is exposed with a value of 0"/>
    <n v="0"/>
    <n v="0"/>
    <n v="1"/>
    <n v="0.19560900000000001"/>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x v="1"/>
    <x v="47"/>
    <x v="5"/>
    <m/>
    <n v="0.77768899999999996"/>
    <n v="0.348491"/>
    <n v="0"/>
    <n v="0.44811100581337787"/>
    <n v="4"/>
    <s v="44.81% of the road is exposed with a value of 0"/>
    <n v="0"/>
    <n v="0"/>
    <n v="1"/>
    <n v="0.34849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3"/>
    <n v="12"/>
    <s v="MODERATE RISK"/>
  </r>
  <r>
    <x v="1"/>
    <x v="47"/>
    <x v="5"/>
    <m/>
    <n v="0.77768899999999996"/>
    <n v="0.42919800000000002"/>
    <n v="0"/>
    <n v="0.55188899418662218"/>
    <n v="5"/>
    <s v="55.19% of the road is exposed with a value of 0"/>
    <n v="0"/>
    <n v="0"/>
    <n v="1"/>
    <n v="0.42919800000000002"/>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3"/>
    <n v="12"/>
    <s v="MODERATE RISK"/>
  </r>
  <r>
    <x v="1"/>
    <x v="47"/>
    <x v="3"/>
    <m/>
    <n v="2.5695999999999999"/>
    <n v="1.23369"/>
    <n v="0"/>
    <n v="0.48010974470734746"/>
    <n v="4"/>
    <s v="48.01% of the road is exposed with a value of 0"/>
    <n v="0.100422366"/>
    <n v="8.14E-2"/>
    <n v="2"/>
    <n v="1.1332676339999999"/>
    <n v="0.91859999999999997"/>
    <n v="5"/>
    <n v="3.5"/>
    <s v="8.14% of the exposed length is cement/asphalt road while 91.86%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1"/>
    <x v="47"/>
    <x v="3"/>
    <m/>
    <n v="2.5695999999999999"/>
    <n v="0.22392000000000001"/>
    <n v="0"/>
    <n v="8.714196762141968E-2"/>
    <n v="2"/>
    <s v="8.71% of the road is exposed with a value of 0"/>
    <n v="1.8227088000000002E-2"/>
    <n v="8.14E-2"/>
    <n v="2"/>
    <n v="0.20569291200000001"/>
    <n v="0.91859999999999997"/>
    <n v="5"/>
    <n v="3.5"/>
    <s v="8.14% of the exposed length is cement/asphalt road while 91.86%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x v="1"/>
    <x v="47"/>
    <x v="3"/>
    <m/>
    <n v="2.5695999999999999"/>
    <n v="1.03792"/>
    <n v="0"/>
    <n v="0.40392278953922789"/>
    <n v="4"/>
    <s v="40.39% of the road is exposed with a value of 0"/>
    <n v="8.448668799999999E-2"/>
    <n v="8.14E-2"/>
    <n v="2"/>
    <n v="0.95343331199999992"/>
    <n v="0.91859999999999997"/>
    <n v="5"/>
    <n v="3.5"/>
    <s v="8.14% of the exposed length is cement/asphalt road while 91.86%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x v="1"/>
    <x v="47"/>
    <x v="1"/>
    <m/>
    <n v="18.036100000000001"/>
    <n v="2.8750200000000001"/>
    <n v="0"/>
    <n v="0.15940364047659972"/>
    <n v="3"/>
    <s v="15.94% of the road is exposed with a value of 0"/>
    <n v="0.23000160000000003"/>
    <n v="0.08"/>
    <n v="2"/>
    <n v="2.6450184000000001"/>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3"/>
    <n v="12"/>
    <s v="MODERATE RISK"/>
  </r>
  <r>
    <x v="1"/>
    <x v="47"/>
    <x v="1"/>
    <m/>
    <n v="18.036100000000001"/>
    <n v="1.54358"/>
    <n v="0"/>
    <n v="8.5582803377670325E-2"/>
    <n v="2"/>
    <s v="8.56% of the road is exposed with a value of 0"/>
    <n v="0.1234864"/>
    <n v="0.08"/>
    <n v="2"/>
    <n v="1.4200936"/>
    <n v="0.92"/>
    <n v="5"/>
    <n v="3.5"/>
    <s v="8% of the exposed length is cement/asphalt road while 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3"/>
    <n v="12"/>
    <s v="MODERATE RISK"/>
  </r>
  <r>
    <x v="1"/>
    <x v="47"/>
    <x v="1"/>
    <m/>
    <n v="18.036100000000001"/>
    <n v="4.52468"/>
    <n v="0"/>
    <n v="0.25086798143722866"/>
    <n v="3"/>
    <s v="25.09% of the road is exposed with a value of 0"/>
    <n v="0.36197440000000003"/>
    <n v="0.08"/>
    <n v="2"/>
    <n v="4.1627055999999998"/>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3"/>
    <n v="12"/>
    <s v="MODERATE RISK"/>
  </r>
  <r>
    <x v="2"/>
    <x v="48"/>
    <x v="0"/>
    <m/>
    <n v="0.95994999999999997"/>
    <n v="2.8344500000000002E-2"/>
    <n v="0"/>
    <n v="2.9527058700974013E-2"/>
    <n v="1"/>
    <s v="2.95% of the road is exposed with a value of 0"/>
    <n v="2.8344500000000002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2"/>
    <x v="49"/>
    <x v="0"/>
    <m/>
    <n v="1.6717900000000001"/>
    <n v="0.67898199999999997"/>
    <n v="0"/>
    <n v="0.40614072341621849"/>
    <n v="4"/>
    <s v="40.61% of the road is exposed with a value of 0"/>
    <n v="0.54692000099999993"/>
    <n v="0.80549999999999999"/>
    <n v="5"/>
    <n v="0.13206199900000004"/>
    <n v="0.19450000000000006"/>
    <n v="3"/>
    <n v="4"/>
    <s v="80.55% of the exposed length is cement/asphalt road while 19.4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49"/>
    <x v="1"/>
    <m/>
    <n v="0.23697699999999999"/>
    <n v="0.102862"/>
    <n v="0"/>
    <n v="0.43405900150647531"/>
    <n v="4"/>
    <s v="43.41% of the road is exposed with a value of 0"/>
    <n v="8.2289600000000004E-2"/>
    <n v="0.8"/>
    <n v="5"/>
    <n v="2.0572399999999991E-2"/>
    <n v="0.19999999999999993"/>
    <n v="3"/>
    <n v="4"/>
    <s v="80% of the exposed length is cement/asphalt road while 2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1"/>
    <x v="50"/>
    <x v="0"/>
    <m/>
    <n v="2.0444499999999999"/>
    <n v="0.27889700000000001"/>
    <n v="0"/>
    <n v="0.13641664017217345"/>
    <n v="2"/>
    <s v="13.64% of the road is exposed with a value of 0"/>
    <n v="1.3275497200000002E-2"/>
    <n v="4.7600000000000003E-2"/>
    <n v="1"/>
    <n v="0.26562150280000002"/>
    <n v="0.95240000000000002"/>
    <n v="5"/>
    <n v="3"/>
    <s v="4.76% of the exposed length is cement/asphalt road while 95.24%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x v="1"/>
    <x v="50"/>
    <x v="0"/>
    <m/>
    <n v="2.0444499999999999"/>
    <n v="0.50631499999999996"/>
    <n v="0"/>
    <n v="0.2476534031157524"/>
    <n v="3"/>
    <s v="24.77% of the road is exposed with a value of 0"/>
    <n v="2.4100593999999999E-2"/>
    <n v="4.7600000000000003E-2"/>
    <n v="1"/>
    <n v="0.48221440599999998"/>
    <n v="0.95240000000000002"/>
    <n v="5"/>
    <n v="3"/>
    <s v="4.76% of the exposed length is cement/asphalt road while 95.2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x v="1"/>
    <x v="50"/>
    <x v="2"/>
    <m/>
    <n v="3.21305"/>
    <n v="3.5449899999999999E-2"/>
    <n v="0"/>
    <n v="1.1033099391543861E-2"/>
    <n v="1"/>
    <s v="1.1% of the road is exposed with a value of 0"/>
    <n v="3.54498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50"/>
    <x v="2"/>
    <m/>
    <n v="3.21305"/>
    <n v="0.31583800000000001"/>
    <n v="0"/>
    <n v="9.8298501423880746E-2"/>
    <n v="2"/>
    <s v="9.83% of the road is exposed with a value of 0"/>
    <n v="0.3158380000000000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1"/>
    <x v="50"/>
    <x v="2"/>
    <m/>
    <n v="3.21305"/>
    <n v="0.11597200000000001"/>
    <n v="0"/>
    <n v="3.6094053936291066E-2"/>
    <n v="1"/>
    <s v="3.61% of the road is exposed with a value of 0"/>
    <n v="0.11597200000000001"/>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50"/>
    <x v="1"/>
    <m/>
    <n v="36.147399999999998"/>
    <n v="2.9333200000000001"/>
    <n v="0"/>
    <n v="8.1148851646314815E-2"/>
    <n v="2"/>
    <s v="8.11% of the road is exposed with a value of 0"/>
    <n v="0.14666600000000002"/>
    <n v="0.05"/>
    <n v="1"/>
    <n v="2.786654"/>
    <n v="0.95"/>
    <n v="5"/>
    <n v="3"/>
    <s v="5% of the exposed length is cement/asphalt road while 9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1"/>
    <x v="50"/>
    <x v="1"/>
    <m/>
    <n v="36.147399999999998"/>
    <n v="8.1243800000000004"/>
    <n v="0"/>
    <n v="0.22475696730608566"/>
    <n v="3"/>
    <s v="22.48% of the road is exposed with a value of 0"/>
    <n v="0.40621900000000005"/>
    <n v="0.05"/>
    <n v="1"/>
    <n v="7.7181610000000003"/>
    <n v="0.95"/>
    <n v="5"/>
    <n v="3"/>
    <s v="5% of the exposed length is cement/asphalt road while 95%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3"/>
    <n v="12"/>
    <s v="MODERATE RISK"/>
  </r>
  <r>
    <x v="2"/>
    <x v="51"/>
    <x v="0"/>
    <m/>
    <n v="1.3566400000000001"/>
    <n v="0.30081599999999997"/>
    <n v="0"/>
    <n v="0.22173605377992683"/>
    <n v="3"/>
    <s v="22.17% of the road is exposed with a value of 0"/>
    <n v="0.3008159999999999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2"/>
    <x v="51"/>
    <x v="0"/>
    <m/>
    <n v="1.3566400000000001"/>
    <n v="1.05582"/>
    <n v="0"/>
    <n v="0.77826099775916968"/>
    <n v="5"/>
    <s v="77.83% of the road is exposed with a value of 0"/>
    <n v="1.0558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51"/>
    <x v="2"/>
    <m/>
    <n v="0.19680300000000001"/>
    <n v="0.19680300000000001"/>
    <n v="0"/>
    <n v="1"/>
    <n v="5"/>
    <s v="100% of the road is exposed with a value of 0"/>
    <n v="0.196803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51"/>
    <x v="1"/>
    <m/>
    <n v="5.4980399999999999E-2"/>
    <n v="5.4980399999999999E-2"/>
    <n v="0"/>
    <n v="1"/>
    <n v="5"/>
    <s v="100% of the road is exposed with a value of 0"/>
    <n v="5.4980399999999999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52"/>
    <x v="0"/>
    <m/>
    <n v="0.84651100000000001"/>
    <n v="4.5302299999999997E-2"/>
    <n v="0"/>
    <n v="5.351649299300304E-2"/>
    <n v="2"/>
    <s v="5.35% of the road is exposed with a value of 0"/>
    <n v="4.5302299999999997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2"/>
    <x v="52"/>
    <x v="2"/>
    <m/>
    <n v="0.27618599999999999"/>
    <n v="1.25621E-2"/>
    <n v="0"/>
    <n v="4.548420267500887E-2"/>
    <n v="1"/>
    <s v="4.55% of the road is exposed with a value of 0"/>
    <n v="1.2562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2"/>
    <x v="52"/>
    <x v="2"/>
    <m/>
    <n v="0.27618599999999999"/>
    <n v="1.6287900000000001E-2"/>
    <n v="0"/>
    <n v="5.8974386826269258E-2"/>
    <n v="2"/>
    <s v="5.9% of the road is exposed with a value of 0"/>
    <n v="1.6287900000000001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x v="2"/>
    <x v="52"/>
    <x v="2"/>
    <m/>
    <n v="0.27618599999999999"/>
    <n v="8.7425199999999995E-2"/>
    <n v="0"/>
    <n v="0.31654464744773447"/>
    <n v="4"/>
    <s v="31.65% of the road is exposed with a value of 0"/>
    <n v="8.7425199999999995E-2"/>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1"/>
    <x v="53"/>
    <x v="1"/>
    <m/>
    <n v="16.7117"/>
    <n v="0.61513300000000004"/>
    <n v="0"/>
    <n v="3.6808523369854657E-2"/>
    <n v="1"/>
    <s v="3.68% of the road is exposed with a value of 0"/>
    <n v="9.719101400000001E-3"/>
    <n v="1.5800000000000002E-2"/>
    <n v="1"/>
    <n v="0.60541389860000006"/>
    <n v="0.98420000000000007"/>
    <n v="5"/>
    <n v="3"/>
    <s v="1.58% of the exposed length is cement/asphalt road while 98.42%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3"/>
    <n v="12"/>
    <s v="MODERATE RISK"/>
  </r>
  <r>
    <x v="2"/>
    <x v="54"/>
    <x v="0"/>
    <m/>
    <n v="2.8843999999999999"/>
    <n v="2.8843999999999999"/>
    <n v="0"/>
    <n v="1"/>
    <n v="5"/>
    <s v="100% of the road is exposed with a value of 0"/>
    <n v="1.2907690000000001"/>
    <n v="0.44750000000000001"/>
    <n v="4"/>
    <n v="1.5936309999999998"/>
    <n v="0.55249999999999999"/>
    <n v="5"/>
    <n v="4.5"/>
    <s v="44.75% of the exposed length is cement/asphalt road while 55.2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2"/>
    <x v="54"/>
    <x v="2"/>
    <m/>
    <n v="0.42409400000000003"/>
    <n v="0.42063200000000001"/>
    <n v="0"/>
    <n v="0.99183671544516072"/>
    <n v="5"/>
    <s v="99.18% of the road is exposed with a value of 0"/>
    <n v="0.420632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54"/>
    <x v="1"/>
    <m/>
    <n v="1.6736899999999999"/>
    <n v="1.40357"/>
    <n v="0"/>
    <n v="0.83860810544366049"/>
    <n v="5"/>
    <s v="83.86% of the road is exposed with a value of 0"/>
    <n v="0.63160649999999996"/>
    <n v="0.45"/>
    <n v="4"/>
    <n v="0.77196350000000002"/>
    <n v="0.55000000000000004"/>
    <n v="5"/>
    <n v="4.5"/>
    <s v="45% of the exposed length is cement/asphalt road while 5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x v="1"/>
    <x v="55"/>
    <x v="1"/>
    <m/>
    <n v="12.253399999999999"/>
    <n v="1.4611600000000001E-2"/>
    <n v="0"/>
    <n v="1.1924527070037705E-3"/>
    <n v="1"/>
    <s v="0.12% of the road is exposed with a value of 0"/>
    <n v="4.2402863200000007E-3"/>
    <n v="0.29020000000000001"/>
    <n v="3"/>
    <n v="1.0371313680000001E-2"/>
    <n v="0.70979999999999999"/>
    <n v="5"/>
    <n v="4"/>
    <s v="29.02% of the exposed length is cement/asphalt road while 70.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1"/>
    <x v="55"/>
    <x v="1"/>
    <m/>
    <n v="12.253399999999999"/>
    <n v="0.375448"/>
    <n v="0"/>
    <n v="3.0640312076648118E-2"/>
    <n v="1"/>
    <s v="3.06% of the road is exposed with a value of 0"/>
    <n v="0.1089550096"/>
    <n v="0.29020000000000001"/>
    <n v="3"/>
    <n v="0.26649299040000002"/>
    <n v="0.70979999999999999"/>
    <n v="5"/>
    <n v="4"/>
    <s v="29.02% of the exposed length is cement/asphalt road while 70.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3"/>
    <n v="12"/>
    <s v="MODERATE RISK"/>
  </r>
  <r>
    <x v="2"/>
    <x v="56"/>
    <x v="0"/>
    <m/>
    <n v="1.0317700000000001"/>
    <n v="0.223047"/>
    <n v="0"/>
    <n v="0.2161789933803076"/>
    <n v="3"/>
    <s v="21.62% of the road is exposed with a value of 0"/>
    <n v="0.22304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x v="2"/>
    <x v="56"/>
    <x v="0"/>
    <m/>
    <n v="1.0317700000000001"/>
    <n v="0.57894999999999996"/>
    <n v="0"/>
    <n v="0.56112311852447727"/>
    <n v="5"/>
    <s v="56.11% of the road is exposed with a value of 0"/>
    <n v="0.57894999999999996"/>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x v="2"/>
    <x v="56"/>
    <x v="1"/>
    <m/>
    <n v="0.16064100000000001"/>
    <n v="6.5521199999999998E-3"/>
    <n v="0"/>
    <n v="4.0787345696304177E-2"/>
    <n v="1"/>
    <s v="4.08% of the road is exposed with a value of 0"/>
    <n v="6.5521199999999998E-3"/>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x v="1"/>
    <x v="57"/>
    <x v="0"/>
    <m/>
    <n v="4.9495100000000001"/>
    <n v="8.10139E-2"/>
    <n v="0"/>
    <n v="1.6368064717517491E-2"/>
    <n v="1"/>
    <s v="1.64% of the road is exposed with a value of 0"/>
    <n v="1.0175345839999999E-2"/>
    <n v="0.12559999999999999"/>
    <n v="2"/>
    <n v="7.0838554159999997E-2"/>
    <n v="0.87439999999999996"/>
    <n v="5"/>
    <n v="3.5"/>
    <s v="12.56% of the exposed length is cement/asphalt road while 87.4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x v="1"/>
    <x v="57"/>
    <x v="0"/>
    <m/>
    <n v="4.9495100000000001"/>
    <n v="0.62858599999999998"/>
    <n v="0"/>
    <n v="0.12699964238884254"/>
    <n v="2"/>
    <s v="12.7% of the road is exposed with a value of 0"/>
    <n v="7.8950401599999998E-2"/>
    <n v="0.12559999999999999"/>
    <n v="2"/>
    <n v="0.54963559839999998"/>
    <n v="0.87439999999999996"/>
    <n v="5"/>
    <n v="3.5"/>
    <s v="12.56% of the exposed length is cement/asphalt road while 87.44%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x v="1"/>
    <x v="57"/>
    <x v="0"/>
    <m/>
    <n v="4.9495100000000001"/>
    <n v="8.3787799999999996E-2"/>
    <n v="0"/>
    <n v="1.6928504033732632E-2"/>
    <n v="1"/>
    <s v="1.69% of the road is exposed with a value of 0"/>
    <n v="1.0523747679999999E-2"/>
    <n v="0.12559999999999999"/>
    <n v="2"/>
    <n v="7.3264052319999995E-2"/>
    <n v="0.87439999999999996"/>
    <n v="5"/>
    <n v="3.5"/>
    <s v="12.56% of the exposed length is cement/asphalt road while 87.4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x v="1"/>
    <x v="57"/>
    <x v="2"/>
    <m/>
    <n v="2.2463700000000002"/>
    <n v="0.90544899999999995"/>
    <n v="0"/>
    <n v="0.40307206737981716"/>
    <n v="4"/>
    <s v="40.31% of the road is exposed with a value of 0"/>
    <n v="0.90544899999999995"/>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x v="1"/>
    <x v="57"/>
    <x v="1"/>
    <m/>
    <n v="33.800600000000003"/>
    <n v="1.7077100000000001"/>
    <n v="0"/>
    <n v="5.0523067637852581E-2"/>
    <n v="2"/>
    <s v="5.05% of the road is exposed with a value of 0"/>
    <n v="0.2049252"/>
    <n v="0.12"/>
    <n v="2"/>
    <n v="1.5027848000000001"/>
    <n v="0.88"/>
    <n v="5"/>
    <n v="3.5"/>
    <s v="12% of the exposed length is cement/asphalt road while 88%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3"/>
    <n v="12"/>
    <s v="MODERATE RISK"/>
  </r>
  <r>
    <x v="1"/>
    <x v="57"/>
    <x v="1"/>
    <m/>
    <n v="33.800600000000003"/>
    <n v="7.0812600000000003"/>
    <n v="0"/>
    <n v="0.20950101477488564"/>
    <n v="3"/>
    <s v="20.95% of the road is exposed with a value of 0"/>
    <n v="0.84975120000000004"/>
    <n v="0.12"/>
    <n v="2"/>
    <n v="6.2315088000000003"/>
    <n v="0.88"/>
    <n v="5"/>
    <n v="3.5"/>
    <s v="12% of the exposed length is cement/asphalt road while 88%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3"/>
    <n v="12"/>
    <s v="MODERATE RISK"/>
  </r>
  <r>
    <x v="1"/>
    <x v="57"/>
    <x v="1"/>
    <m/>
    <n v="33.800600000000003"/>
    <n v="0.33088899999999999"/>
    <n v="0"/>
    <n v="9.7894416075454266E-3"/>
    <n v="1"/>
    <s v="0.98% of the road is exposed with a value of 0"/>
    <n v="3.9706679999999994E-2"/>
    <n v="0.12"/>
    <n v="2"/>
    <n v="0.29118231999999999"/>
    <n v="0.88"/>
    <n v="5"/>
    <n v="3.5"/>
    <s v="12% of the exposed length is cement/asphalt road while 88%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3"/>
    <n v="12"/>
    <s v="MODERATE RISK"/>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5">
  <r>
    <s v="SEA LEVEL RISE"/>
    <n v="4"/>
    <m/>
    <x v="0"/>
    <x v="0"/>
    <s v="National"/>
    <n v="5200000"/>
    <n v="1.9315199999999999"/>
    <n v="0.57781800000000005"/>
    <n v="3004653.6"/>
    <n v="0.299151963220676"/>
    <n v="3"/>
    <s v="29.92% of the road is exposed with a value of 3004653.6"/>
    <n v="0.57781800000000005"/>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0"/>
    <x v="0"/>
    <s v="National"/>
    <n v="5200000"/>
    <n v="1.9315199999999999"/>
    <n v="0.12363"/>
    <n v="642876"/>
    <n v="6.4006585487077536E-2"/>
    <n v="2"/>
    <s v="6.4% of the road is exposed with a value of 642876"/>
    <n v="0.12363"/>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0"/>
    <x v="0"/>
    <s v="National"/>
    <n v="5200000"/>
    <n v="1.9315199999999999"/>
    <n v="1.23007"/>
    <n v="6396364"/>
    <n v="0.63684041583830353"/>
    <n v="5"/>
    <s v="63.68% of the road is exposed with a value of 6396364"/>
    <n v="1.2300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0"/>
    <x v="0"/>
    <s v="Barangay"/>
    <n v="2600000"/>
    <n v="3.0596100000000002"/>
    <n v="1.2972999999999999"/>
    <n v="3372979.9999999995"/>
    <n v="0.42400828863809437"/>
    <n v="4"/>
    <s v="42.4% of the road is exposed with a value of 3372980"/>
    <n v="0.44108199999999997"/>
    <n v="0.34"/>
    <n v="4"/>
    <n v="0.85621799999999992"/>
    <n v="0.66"/>
    <n v="5"/>
    <n v="4.5"/>
    <s v="34% of the exposed length is cement/asphalt road while 66%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4"/>
    <n v="16"/>
    <s v="HIGH RISK"/>
  </r>
  <r>
    <s v="SEA LEVEL RISE"/>
    <n v="4"/>
    <m/>
    <x v="0"/>
    <x v="0"/>
    <s v="Barangay"/>
    <n v="2600000"/>
    <n v="3.0596100000000002"/>
    <n v="1.76231"/>
    <n v="4582006"/>
    <n v="0.57599171136190563"/>
    <n v="5"/>
    <s v="57.6% of the road is exposed with a value of 4582006"/>
    <n v="0.59918540000000009"/>
    <n v="0.34"/>
    <n v="4"/>
    <n v="1.1631246"/>
    <n v="0.65999999999999992"/>
    <n v="5"/>
    <n v="4.5"/>
    <s v="34% of the exposed length is cement/asphalt road while 66%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4"/>
    <n v="16"/>
    <s v="HIGH RISK"/>
  </r>
  <r>
    <s v="SEA LEVEL RISE"/>
    <n v="4"/>
    <m/>
    <x v="0"/>
    <x v="1"/>
    <s v="National"/>
    <n v="5200000"/>
    <n v="2.0003899999999999"/>
    <n v="0.54483000000000004"/>
    <n v="2833116"/>
    <n v="0.27236188943156087"/>
    <n v="3"/>
    <s v="27.24% of the road is exposed with a value of 2833116"/>
    <n v="0.544830000000000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0"/>
    <x v="1"/>
    <s v="National"/>
    <n v="5200000"/>
    <n v="2.0003899999999999"/>
    <n v="0.12976499999999999"/>
    <n v="674778"/>
    <n v="6.4869850379176058E-2"/>
    <n v="2"/>
    <s v="6.49% of the road is exposed with a value of 674778"/>
    <n v="0.12976499999999999"/>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0"/>
    <x v="1"/>
    <s v="National"/>
    <n v="5200000"/>
    <n v="2.0003899999999999"/>
    <n v="1.32579"/>
    <n v="6894108"/>
    <n v="0.66276576067666815"/>
    <n v="5"/>
    <s v="66.28% of the road is exposed with a value of 6894108"/>
    <n v="1.3257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0"/>
    <x v="1"/>
    <s v="Private"/>
    <n v="2600000"/>
    <n v="2.2412000000000001"/>
    <n v="0.43086400000000002"/>
    <n v="1120246.4000000001"/>
    <n v="0.19224701053007318"/>
    <n v="3"/>
    <s v="19.22% of the road is exposed with a value of 1120246.4"/>
    <n v="0"/>
    <n v="0"/>
    <n v="1"/>
    <n v="0.43086400000000002"/>
    <n v="1"/>
    <n v="5"/>
    <n v="3"/>
    <s v="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4"/>
    <n v="16"/>
    <s v="HIGH RISK"/>
  </r>
  <r>
    <s v="SEA LEVEL RISE"/>
    <n v="4"/>
    <m/>
    <x v="0"/>
    <x v="1"/>
    <s v="Private"/>
    <n v="2600000"/>
    <n v="2.2412000000000001"/>
    <n v="0.16447000000000001"/>
    <n v="427622"/>
    <n v="7.338479386043191E-2"/>
    <n v="2"/>
    <s v="7.34% of the road is exposed with a value of 427622"/>
    <n v="0"/>
    <n v="0"/>
    <n v="1"/>
    <n v="0.16447000000000001"/>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4"/>
    <n v="16"/>
    <s v="HIGH RISK"/>
  </r>
  <r>
    <s v="SEA LEVEL RISE"/>
    <n v="4"/>
    <m/>
    <x v="0"/>
    <x v="1"/>
    <s v="Private"/>
    <n v="2600000"/>
    <n v="2.2412000000000001"/>
    <n v="1.6458699999999999"/>
    <n v="4279262"/>
    <n v="0.7343699803676601"/>
    <n v="5"/>
    <s v="73.44% of the road is exposed with a value of 4279262"/>
    <n v="0"/>
    <n v="0"/>
    <n v="1"/>
    <n v="1.6458699999999999"/>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4"/>
    <n v="16"/>
    <s v="HIGH RISK"/>
  </r>
  <r>
    <s v="SEA LEVEL RISE"/>
    <n v="4"/>
    <m/>
    <x v="0"/>
    <x v="1"/>
    <s v="Provincial"/>
    <n v="2600000"/>
    <n v="0.15632299999999999"/>
    <n v="0.11624900000000001"/>
    <n v="302247.40000000002"/>
    <n v="0.74364616851007215"/>
    <n v="5"/>
    <s v="74.36% of the road is exposed with a value of 302247.4"/>
    <n v="7.2248753500000013E-2"/>
    <n v="0.62150000000000005"/>
    <n v="5"/>
    <n v="4.4000246499999993E-2"/>
    <n v="0.37849999999999989"/>
    <n v="4"/>
    <n v="4.5"/>
    <s v="62.15% of the exposed length is cement/asphalt road while 37.8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3"/>
    <n v="12"/>
    <s v="MODERATE RISK"/>
  </r>
  <r>
    <s v="SEA LEVEL RISE"/>
    <n v="4"/>
    <m/>
    <x v="0"/>
    <x v="1"/>
    <s v="Provincial"/>
    <n v="2600000"/>
    <n v="0.15632299999999999"/>
    <n v="3.8860100000000002E-2"/>
    <n v="101036.26000000001"/>
    <n v="0.24858849945305556"/>
    <n v="3"/>
    <s v="24.86% of the road is exposed with a value of 101036.26"/>
    <n v="2.4151552150000002E-2"/>
    <n v="0.62150000000000005"/>
    <n v="5"/>
    <n v="1.470854785E-2"/>
    <n v="0.3785"/>
    <n v="4"/>
    <n v="4.5"/>
    <s v="62.15% of the exposed length is cement/asphalt road while 37.8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3"/>
    <n v="12"/>
    <s v="MODERATE RISK"/>
  </r>
  <r>
    <s v="SEA LEVEL RISE"/>
    <n v="4"/>
    <m/>
    <x v="0"/>
    <x v="1"/>
    <s v="Provincial"/>
    <n v="2600000"/>
    <n v="0.15632299999999999"/>
    <n v="1.21375E-3"/>
    <n v="3155.75"/>
    <n v="7.7643724851749266E-3"/>
    <n v="1"/>
    <s v="0.78% of the road is exposed with a value of 3155.75"/>
    <n v="7.5434562500000001E-4"/>
    <n v="0.62150000000000005"/>
    <n v="5"/>
    <n v="4.5940437499999997E-4"/>
    <n v="0.3785"/>
    <n v="4"/>
    <n v="4.5"/>
    <s v="62.15% of the exposed length is cement/asphalt road while 37.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3"/>
    <n v="12"/>
    <s v="MODERATE RISK"/>
  </r>
  <r>
    <s v="SEA LEVEL RISE"/>
    <n v="4"/>
    <m/>
    <x v="0"/>
    <x v="1"/>
    <s v="Barangay"/>
    <n v="2600000"/>
    <n v="5.9083899999999998"/>
    <n v="1.07392"/>
    <n v="2792192"/>
    <n v="0.18176186744612322"/>
    <n v="3"/>
    <s v="18.18% of the road is exposed with a value of 2792192"/>
    <n v="0.64435199999999992"/>
    <n v="0.6"/>
    <n v="5"/>
    <n v="0.42956800000000006"/>
    <n v="0.40000000000000008"/>
    <n v="4"/>
    <n v="4.5"/>
    <s v="60% of the exposed length is cement/asphalt road while 40%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4"/>
    <n v="16"/>
    <s v="HIGH RISK"/>
  </r>
  <r>
    <s v="SEA LEVEL RISE"/>
    <n v="4"/>
    <m/>
    <x v="0"/>
    <x v="1"/>
    <s v="Barangay"/>
    <n v="2600000"/>
    <n v="5.9083899999999998"/>
    <n v="4.8344800000000001"/>
    <n v="12569648"/>
    <n v="0.81823982506232662"/>
    <n v="5"/>
    <s v="81.82% of the road is exposed with a value of 12569648"/>
    <n v="2.9006880000000002"/>
    <n v="0.6"/>
    <n v="5"/>
    <n v="1.933792"/>
    <n v="0.39999999999999997"/>
    <n v="4"/>
    <n v="4.5"/>
    <s v="60% of the exposed length is cement/asphalt road while 40%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4"/>
    <n v="16"/>
    <s v="HIGH RISK"/>
  </r>
  <r>
    <s v="SEA LEVEL RISE"/>
    <n v="4"/>
    <m/>
    <x v="1"/>
    <x v="2"/>
    <s v="National"/>
    <n v="5200000"/>
    <n v="3.6793300000000002"/>
    <n v="0.47645700000000002"/>
    <n v="2477576.4"/>
    <n v="0.12949558751185677"/>
    <n v="2"/>
    <s v="12.95% of the road is exposed with a value of 2477576.4"/>
    <n v="0.4764570000000000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2"/>
    <s v="Barangay"/>
    <n v="2600000"/>
    <n v="26.133500000000002"/>
    <n v="18.820900000000002"/>
    <n v="48934340.000000007"/>
    <n v="0.72018290699676668"/>
    <n v="5"/>
    <s v="72.02% of the road is exposed with a value of 48934340"/>
    <n v="5.6462700000000003"/>
    <n v="0.3"/>
    <n v="3"/>
    <n v="13.174630000000001"/>
    <n v="0.7"/>
    <n v="5"/>
    <n v="4"/>
    <s v="30% of the exposed length is cement/asphalt road while 70%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s v="SEA LEVEL RISE"/>
    <n v="4"/>
    <m/>
    <x v="1"/>
    <x v="2"/>
    <s v="Barangay"/>
    <n v="2600000"/>
    <n v="26.133500000000002"/>
    <n v="2.80463"/>
    <n v="7292038"/>
    <n v="0.10731934107563089"/>
    <n v="2"/>
    <s v="10.73% of the road is exposed with a value of 7292038"/>
    <n v="0.84138899999999994"/>
    <n v="0.3"/>
    <n v="3"/>
    <n v="1.963241"/>
    <n v="0.70000000000000007"/>
    <n v="5"/>
    <n v="4"/>
    <s v="30% of the exposed length is cement/asphalt road while 7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2"/>
    <s v="Barangay"/>
    <n v="2600000"/>
    <n v="26.133500000000002"/>
    <n v="4.5079500000000001"/>
    <n v="11720670"/>
    <n v="0.17249698662636079"/>
    <n v="3"/>
    <s v="17.25% of the road is exposed with a value of 11720670"/>
    <n v="1.3523849999999999"/>
    <n v="0.3"/>
    <n v="3"/>
    <n v="3.1555650000000002"/>
    <n v="0.70000000000000007"/>
    <n v="5"/>
    <n v="4"/>
    <s v="30% of the exposed length is cement/asphalt road while 7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3"/>
    <s v="National"/>
    <n v="5200000"/>
    <n v="5.0413600000000001"/>
    <n v="3.9720499999999999E-2"/>
    <n v="206546.6"/>
    <n v="7.8789255280321182E-3"/>
    <n v="1"/>
    <s v="0.79% of the road is exposed with a value of 206546.6"/>
    <n v="3.97204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3"/>
    <s v="National"/>
    <n v="5200000"/>
    <n v="5.0413600000000001"/>
    <n v="1.10805"/>
    <n v="5761860"/>
    <n v="0.21979188155577065"/>
    <n v="3"/>
    <s v="21.98% of the road is exposed with a value of 5761860"/>
    <n v="1.10805"/>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3"/>
    <s v="Barangay"/>
    <n v="2600000"/>
    <n v="25.758600000000001"/>
    <n v="0.58715200000000001"/>
    <n v="1526595.2"/>
    <n v="2.2794406528305108E-2"/>
    <n v="1"/>
    <s v="2.28% of the road is exposed with a value of 1526595.2"/>
    <n v="8.4315027200000003E-2"/>
    <n v="0.14360000000000001"/>
    <n v="2"/>
    <n v="0.50283697279999995"/>
    <n v="0.85639999999999994"/>
    <n v="5"/>
    <n v="3.5"/>
    <s v="14.36% of the exposed length is cement/asphalt road while 85.6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4"/>
    <s v="NIA"/>
    <n v="2600000"/>
    <n v="0.98656699999999997"/>
    <n v="0.48874200000000001"/>
    <n v="1270729.2"/>
    <n v="0.49539666337917243"/>
    <n v="4"/>
    <s v="49.54% of the road is exposed with a value of 1270729.2"/>
    <n v="0"/>
    <n v="0"/>
    <n v="1"/>
    <n v="0.4887420000000000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4"/>
    <s v="Provincial"/>
    <n v="2600000"/>
    <n v="1.51983"/>
    <n v="0.38115199999999999"/>
    <n v="990995.2"/>
    <n v="0.25078594316469605"/>
    <n v="3"/>
    <s v="25.08% of the road is exposed with a value of 990995.2"/>
    <n v="8.6521504000000009E-3"/>
    <n v="2.2700000000000001E-2"/>
    <n v="1"/>
    <n v="0.37249984959999999"/>
    <n v="0.97729999999999995"/>
    <n v="5"/>
    <n v="3"/>
    <s v="2.27% of the exposed length is cement/asphalt road while 97.73%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4"/>
    <s v="Provincial"/>
    <n v="2600000"/>
    <n v="1.51983"/>
    <n v="0.56734099999999998"/>
    <n v="1475086.5999999999"/>
    <n v="0.37329240770349315"/>
    <n v="4"/>
    <s v="37.33% of the road is exposed with a value of 1475086.6"/>
    <n v="1.2878640700000001E-2"/>
    <n v="2.2700000000000001E-2"/>
    <n v="1"/>
    <n v="0.55446235929999999"/>
    <n v="0.97729999999999995"/>
    <n v="5"/>
    <n v="3"/>
    <s v="2.27% of the exposed length is cement/asphalt road while 97.73%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4"/>
    <s v="Provincial"/>
    <n v="2600000"/>
    <n v="1.51983"/>
    <n v="1.6775000000000002E-2"/>
    <n v="43615.000000000007"/>
    <n v="1.1037418658665773E-2"/>
    <n v="1"/>
    <s v="1.1% of the road is exposed with a value of 43615"/>
    <n v="3.8079250000000008E-4"/>
    <n v="2.2700000000000001E-2"/>
    <n v="1"/>
    <n v="1.6394207500000001E-2"/>
    <n v="0.97729999999999995"/>
    <n v="5"/>
    <n v="3"/>
    <s v="2.27% of the exposed length is cement/asphalt road while 97.73%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4"/>
    <s v="Barangay"/>
    <n v="2600000"/>
    <n v="12.4483"/>
    <n v="1.8309"/>
    <n v="4760340"/>
    <n v="0.14708032422097797"/>
    <n v="2"/>
    <s v="14.71% of the road is exposed with a value of 4760340"/>
    <n v="3.6617999999999998E-2"/>
    <n v="0.02"/>
    <n v="1"/>
    <n v="1.7942819999999999"/>
    <n v="0.98"/>
    <n v="5"/>
    <n v="3"/>
    <s v="2% of the exposed length is cement/asphalt road while 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5"/>
    <s v="Barangay"/>
    <n v="2600000"/>
    <n v="10.1265"/>
    <n v="0.49654700000000002"/>
    <n v="1291022.2"/>
    <n v="4.9034414654619073E-2"/>
    <n v="1"/>
    <s v="4.9% of the road is exposed with a value of 1291022.2"/>
    <n v="2.08053193E-2"/>
    <n v="4.19E-2"/>
    <n v="1"/>
    <n v="0.4757416807"/>
    <n v="0.95809999999999995"/>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6"/>
    <s v="City"/>
    <n v="2600000"/>
    <n v="3.6571400000000001"/>
    <n v="2.0076100000000001"/>
    <n v="5219786"/>
    <n v="0.54895628824710019"/>
    <n v="5"/>
    <s v="54.9% of the road is exposed with a value of 5219786"/>
    <n v="0.33025184500000004"/>
    <n v="0.16450000000000001"/>
    <n v="3"/>
    <n v="1.6773581550000001"/>
    <n v="0.83550000000000002"/>
    <n v="5"/>
    <n v="4"/>
    <s v="16.45% of the exposed length is cement/asphalt road while 83.55%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s v="SEA LEVEL RISE"/>
    <n v="4"/>
    <m/>
    <x v="1"/>
    <x v="6"/>
    <s v="City"/>
    <n v="2600000"/>
    <n v="3.6571400000000001"/>
    <n v="1.20506"/>
    <n v="3133156"/>
    <n v="0.32950885117878997"/>
    <n v="4"/>
    <s v="32.95% of the road is exposed with a value of 3133156"/>
    <n v="0.19823237000000002"/>
    <n v="0.16450000000000001"/>
    <n v="3"/>
    <n v="1.0068276300000001"/>
    <n v="0.83550000000000002"/>
    <n v="5"/>
    <n v="4"/>
    <s v="16.45% of the exposed length is cement/asphalt road while 83.5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6"/>
    <s v="National"/>
    <n v="5200000"/>
    <n v="2.2755399999999999"/>
    <n v="0.28925899999999999"/>
    <n v="1504146.8"/>
    <n v="0.1271166404457843"/>
    <n v="2"/>
    <s v="12.71% of the road is exposed with a value of 1504146.8"/>
    <n v="0.28925899999999999"/>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6"/>
    <s v="National"/>
    <n v="5200000"/>
    <n v="2.2755399999999999"/>
    <n v="0.81704699999999997"/>
    <n v="4248644.3999999994"/>
    <n v="0.35905631190838216"/>
    <n v="4"/>
    <s v="35.91% of the road is exposed with a value of 4248644.4"/>
    <n v="0.81704699999999997"/>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6"/>
    <s v="Barangay"/>
    <n v="2600000"/>
    <n v="28.648700000000002"/>
    <n v="17.029800000000002"/>
    <n v="44277480.000000007"/>
    <n v="0.59443534959701494"/>
    <n v="5"/>
    <s v="59.44% of the road is exposed with a value of 44277480"/>
    <n v="2.7247680000000005"/>
    <n v="0.16"/>
    <n v="3"/>
    <n v="14.305032000000001"/>
    <n v="0.84"/>
    <n v="5"/>
    <n v="4"/>
    <s v="16% of the exposed length is cement/asphalt road while 8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s v="SEA LEVEL RISE"/>
    <n v="4"/>
    <m/>
    <x v="1"/>
    <x v="6"/>
    <s v="Barangay"/>
    <n v="2600000"/>
    <n v="28.648700000000002"/>
    <n v="2.9216000000000002"/>
    <n v="7596160.0000000009"/>
    <n v="0.1019801945638022"/>
    <n v="2"/>
    <s v="10.2% of the road is exposed with a value of 7596160"/>
    <n v="0.46745600000000004"/>
    <n v="0.16"/>
    <n v="3"/>
    <n v="2.4541440000000003"/>
    <n v="0.84000000000000008"/>
    <n v="5"/>
    <n v="4"/>
    <s v="16% of the exposed length is cement/asphalt road while 8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6"/>
    <s v="Barangay"/>
    <n v="2600000"/>
    <n v="28.648700000000002"/>
    <n v="8.4910999999999994"/>
    <n v="22076860"/>
    <n v="0.29638692157061225"/>
    <n v="3"/>
    <s v="29.64% of the road is exposed with a value of 22076860"/>
    <n v="1.358576"/>
    <n v="0.16"/>
    <n v="3"/>
    <n v="7.1325239999999992"/>
    <n v="0.84"/>
    <n v="5"/>
    <n v="4"/>
    <s v="16% of the exposed length is cement/asphalt road while 84%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7"/>
    <s v="National"/>
    <n v="5200000"/>
    <n v="1.61835"/>
    <n v="0.32316600000000001"/>
    <n v="1680463.2"/>
    <n v="0.19968857169339144"/>
    <n v="3"/>
    <s v="19.97% of the road is exposed with a value of 1680463.2"/>
    <n v="0.32316600000000001"/>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7"/>
    <s v="National"/>
    <n v="5200000"/>
    <n v="1.61835"/>
    <n v="0.53717199999999998"/>
    <n v="2793294.4"/>
    <n v="0.33192572682052707"/>
    <n v="4"/>
    <s v="33.19% of the road is exposed with a value of 2793294.4"/>
    <n v="0.53717199999999998"/>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7"/>
    <s v="National"/>
    <n v="5200000"/>
    <n v="1.61835"/>
    <n v="6.0744399999999997E-2"/>
    <n v="315870.88"/>
    <n v="3.7534773071338089E-2"/>
    <n v="1"/>
    <s v="3.75% of the road is exposed with a value of 315870.88"/>
    <n v="6.07443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7"/>
    <s v="Barangay"/>
    <n v="2600000"/>
    <n v="13.4908"/>
    <n v="0.36461700000000002"/>
    <n v="948004.20000000007"/>
    <n v="2.7027085124677559E-2"/>
    <n v="1"/>
    <s v="2.7% of the road is exposed with a value of 948004.2"/>
    <n v="0.1093851"/>
    <n v="0.3"/>
    <n v="3"/>
    <n v="0.25523190000000001"/>
    <n v="0.7"/>
    <n v="5"/>
    <n v="4"/>
    <s v="30% of the exposed length is cement/asphalt road while 7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7"/>
    <s v="Barangay"/>
    <n v="2600000"/>
    <n v="13.4908"/>
    <n v="1.73251"/>
    <n v="4504526"/>
    <n v="0.12842159101016989"/>
    <n v="2"/>
    <s v="12.84% of the road is exposed with a value of 4504526"/>
    <n v="0.51975300000000002"/>
    <n v="0.3"/>
    <n v="3"/>
    <n v="1.2127569999999999"/>
    <n v="0.7"/>
    <n v="5"/>
    <n v="4"/>
    <s v="30% of the exposed length is cement/asphalt road while 7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8"/>
    <s v="City"/>
    <n v="2600000"/>
    <n v="4.9046900000000004"/>
    <n v="1.4086799999999999"/>
    <n v="3662568"/>
    <n v="0.28721081250802799"/>
    <n v="3"/>
    <s v="28.72% of the road is exposed with a value of 3662568"/>
    <n v="0.78252173999999997"/>
    <n v="0.55549999999999999"/>
    <n v="5"/>
    <n v="0.62615825999999997"/>
    <n v="0.44450000000000001"/>
    <n v="4"/>
    <n v="4.5"/>
    <s v="55.55% of the exposed length is cement/asphalt road while 44.4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8"/>
    <s v="City"/>
    <n v="2600000"/>
    <n v="4.9046900000000004"/>
    <n v="3.24037"/>
    <n v="8424962"/>
    <n v="0.66066764668103384"/>
    <n v="5"/>
    <s v="66.07% of the road is exposed with a value of 8424962"/>
    <n v="1.8000255350000001"/>
    <n v="0.55549999999999999"/>
    <n v="5"/>
    <n v="1.4403444649999999"/>
    <n v="0.44449999999999995"/>
    <n v="4"/>
    <n v="4.5"/>
    <s v="55.55% of the exposed length is cement/asphalt road while 44.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s v="SEA LEVEL RISE"/>
    <n v="4"/>
    <m/>
    <x v="1"/>
    <x v="8"/>
    <s v="City"/>
    <n v="2600000"/>
    <n v="4.9046900000000004"/>
    <n v="4.9424099999999999E-2"/>
    <n v="128502.66"/>
    <n v="1.0076905981825557E-2"/>
    <n v="1"/>
    <s v="1.01% of the road is exposed with a value of 128502.66"/>
    <n v="2.745508755E-2"/>
    <n v="0.55549999999999999"/>
    <n v="5"/>
    <n v="2.1969012449999999E-2"/>
    <n v="0.44450000000000001"/>
    <n v="4"/>
    <n v="4.5"/>
    <s v="55.55% of the exposed length is cement/asphalt road while 44.4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8"/>
    <s v="National"/>
    <n v="5200000"/>
    <n v="4.3271899999999999"/>
    <n v="0.66832599999999998"/>
    <n v="3475295.1999999997"/>
    <n v="0.15444803671666832"/>
    <n v="3"/>
    <s v="15.44% of the road is exposed with a value of 3475295.2"/>
    <n v="0.66832599999999998"/>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8"/>
    <s v="National"/>
    <n v="5200000"/>
    <n v="4.3271899999999999"/>
    <n v="2.3424100000000001"/>
    <n v="12180532"/>
    <n v="0.5413235841273436"/>
    <n v="5"/>
    <s v="54.13% of the road is exposed with a value of 12180532"/>
    <n v="2.34241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8"/>
    <s v="National"/>
    <n v="5200000"/>
    <n v="4.3271899999999999"/>
    <n v="0.39842100000000003"/>
    <n v="2071789.2000000002"/>
    <n v="9.2073840067110529E-2"/>
    <n v="2"/>
    <s v="9.21% of the road is exposed with a value of 2071789.2"/>
    <n v="0.39842100000000003"/>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8"/>
    <s v="Barangay"/>
    <n v="2600000"/>
    <n v="54.372599999999998"/>
    <n v="20.1523"/>
    <n v="52395980"/>
    <n v="0.37063337048439843"/>
    <n v="4"/>
    <s v="37.06% of the road is exposed with a value of 52395980"/>
    <n v="10.07615"/>
    <n v="0.5"/>
    <n v="4"/>
    <n v="10.07615"/>
    <n v="0.5"/>
    <n v="4"/>
    <n v="4"/>
    <s v="50% of the exposed length is cement/asphalt road while 5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8"/>
    <s v="Barangay"/>
    <n v="2600000"/>
    <n v="54.372599999999998"/>
    <n v="22.616099999999999"/>
    <n v="58801860"/>
    <n v="0.41594663488595357"/>
    <n v="4"/>
    <s v="41.59% of the road is exposed with a value of 58801860"/>
    <n v="11.30805"/>
    <n v="0.5"/>
    <n v="4"/>
    <n v="11.30805"/>
    <n v="0.5"/>
    <n v="4"/>
    <n v="4"/>
    <s v="50% of the exposed length is cement/asphalt road while 5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8"/>
    <s v="Barangay"/>
    <n v="2600000"/>
    <n v="54.372599999999998"/>
    <n v="7.0578799999999999"/>
    <n v="18350488"/>
    <n v="0.12980582131441204"/>
    <n v="2"/>
    <s v="12.98% of the road is exposed with a value of 18350488"/>
    <n v="3.52894"/>
    <n v="0.5"/>
    <n v="4"/>
    <n v="3.52894"/>
    <n v="0.5"/>
    <n v="4"/>
    <n v="4"/>
    <s v="50% of the exposed length is cement/asphalt road while 5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9"/>
    <s v="National"/>
    <n v="5200000"/>
    <n v="3.5182199999999999"/>
    <n v="1.5176200000000001E-2"/>
    <n v="78916.240000000005"/>
    <n v="4.3136017645286542E-3"/>
    <n v="1"/>
    <s v="0.43% of the road is exposed with a value of 78916.24"/>
    <n v="1.51762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9"/>
    <s v="National"/>
    <n v="5200000"/>
    <n v="3.5182199999999999"/>
    <n v="0.753104"/>
    <n v="3916140.8"/>
    <n v="0.21405824536271184"/>
    <n v="3"/>
    <s v="21.41% of the road is exposed with a value of 3916140.8"/>
    <n v="0.753104"/>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9"/>
    <s v="National"/>
    <n v="5200000"/>
    <n v="3.5182199999999999"/>
    <n v="0.173959"/>
    <n v="904586.8"/>
    <n v="4.9445173980023994E-2"/>
    <n v="1"/>
    <s v="4.94% of the road is exposed with a value of 904586.8"/>
    <n v="0.173959"/>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9"/>
    <s v="Barangay"/>
    <n v="2600000"/>
    <n v="16.604099999999999"/>
    <n v="0.33715400000000001"/>
    <n v="876600.4"/>
    <n v="2.0305466722074669E-2"/>
    <n v="1"/>
    <s v="2.03% of the road is exposed with a value of 876600.4"/>
    <n v="5.9271673200000007E-2"/>
    <n v="0.17580000000000001"/>
    <n v="3"/>
    <n v="0.27788232680000002"/>
    <n v="0.82420000000000004"/>
    <n v="5"/>
    <n v="4"/>
    <s v="17.58% of the exposed length is cement/asphalt road while 82.42%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9"/>
    <s v="Barangay"/>
    <n v="2600000"/>
    <n v="16.604099999999999"/>
    <n v="3.7898700000000001"/>
    <n v="9853662"/>
    <n v="0.22824904692214576"/>
    <n v="3"/>
    <s v="22.82% of the road is exposed with a value of 9853662"/>
    <n v="0.66625914600000002"/>
    <n v="0.17580000000000001"/>
    <n v="3"/>
    <n v="3.1236108539999998"/>
    <n v="0.82419999999999993"/>
    <n v="5"/>
    <n v="4"/>
    <s v="17.58% of the exposed length is cement/asphalt road while 82.4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9"/>
    <s v="Barangay"/>
    <n v="2600000"/>
    <n v="16.604099999999999"/>
    <n v="5.2870699999999996E-3"/>
    <n v="13746.382"/>
    <n v="3.1841954697936053E-4"/>
    <n v="1"/>
    <s v="0.03% of the road is exposed with a value of 13746.38"/>
    <n v="9.2946690599999995E-4"/>
    <n v="0.17580000000000001"/>
    <n v="3"/>
    <n v="4.3576030939999994E-3"/>
    <n v="0.82419999999999993"/>
    <n v="5"/>
    <n v="4"/>
    <s v="17.58% of the exposed length is cement/asphalt road while 82.42%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0"/>
    <s v="City"/>
    <n v="2600000"/>
    <n v="1.50576"/>
    <n v="0.54539199999999999"/>
    <n v="1418019.2"/>
    <n v="0.36220380405907981"/>
    <n v="4"/>
    <s v="36.22% of the road is exposed with a value of 1418019.2"/>
    <n v="4.6849172799999998E-2"/>
    <n v="8.5900000000000004E-2"/>
    <n v="2"/>
    <n v="0.49854282719999998"/>
    <n v="0.91410000000000002"/>
    <n v="5"/>
    <n v="3.5"/>
    <s v="8.59% of the exposed length is cement/asphalt road while 91.41%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0"/>
    <s v="City"/>
    <n v="2600000"/>
    <n v="1.50576"/>
    <n v="0.96037300000000003"/>
    <n v="2496969.8000000003"/>
    <n v="0.63779951652321754"/>
    <n v="5"/>
    <s v="63.78% of the road is exposed with a value of 2496969.8"/>
    <n v="8.2496040700000009E-2"/>
    <n v="8.5900000000000004E-2"/>
    <n v="2"/>
    <n v="0.87787695929999998"/>
    <n v="0.91409999999999991"/>
    <n v="5"/>
    <n v="3.5"/>
    <s v="8.59% of the exposed length is cement/asphalt road while 91.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10"/>
    <s v="Barangay"/>
    <n v="2600000"/>
    <n v="4.46312"/>
    <n v="1.1347100000000001"/>
    <n v="2950246.0000000005"/>
    <n v="0.25424142752155443"/>
    <n v="3"/>
    <s v="25.42% of the road is exposed with a value of 2950246"/>
    <n v="9.0776800000000005E-2"/>
    <n v="0.08"/>
    <n v="2"/>
    <n v="1.0439332000000001"/>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0"/>
    <s v="Barangay"/>
    <n v="2600000"/>
    <n v="4.46312"/>
    <n v="0.90623699999999996"/>
    <n v="2356216.1999999997"/>
    <n v="0.20305010844431698"/>
    <n v="3"/>
    <s v="20.31% of the road is exposed with a value of 2356216.2"/>
    <n v="7.2498960000000001E-2"/>
    <n v="0.08"/>
    <n v="2"/>
    <n v="0.83373803999999996"/>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0"/>
    <s v="Barangay"/>
    <n v="2600000"/>
    <n v="4.46312"/>
    <n v="2.1464599999999998"/>
    <n v="5580795.9999999991"/>
    <n v="0.48093262112602841"/>
    <n v="4"/>
    <s v="48.09% of the road is exposed with a value of 5580796"/>
    <n v="0.17171679999999998"/>
    <n v="0.08"/>
    <n v="2"/>
    <n v="1.9747431999999998"/>
    <n v="0.92"/>
    <n v="5"/>
    <n v="3.5"/>
    <s v="8% of the exposed length is cement/asphalt road while 92%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1"/>
    <s v="City"/>
    <n v="2600000"/>
    <n v="0.16780900000000001"/>
    <n v="0.16780900000000001"/>
    <n v="436303.4"/>
    <n v="1"/>
    <n v="5"/>
    <s v="100% of the road is exposed with a value of 436303.4"/>
    <n v="1.7351450600000002E-2"/>
    <n v="0.10340000000000001"/>
    <n v="2"/>
    <n v="0.1504575494"/>
    <n v="0.89659999999999995"/>
    <n v="5"/>
    <n v="3.5"/>
    <s v="10.34% of the exposed length is cement/asphalt road while 89.66%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11"/>
    <s v="Barangay"/>
    <n v="2600000"/>
    <n v="14.1403"/>
    <n v="5.5745500000000003"/>
    <n v="14493830"/>
    <n v="0.39423138122953549"/>
    <n v="4"/>
    <s v="39.42% of the road is exposed with a value of 14493830"/>
    <n v="0.44596400000000003"/>
    <n v="0.08"/>
    <n v="2"/>
    <n v="5.1285860000000003"/>
    <n v="0.92"/>
    <n v="5"/>
    <n v="3.5"/>
    <s v="8% of the exposed length is cement/asphalt road while 92%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1"/>
    <s v="Barangay"/>
    <n v="2600000"/>
    <n v="14.1403"/>
    <n v="0.90847500000000003"/>
    <n v="2362035"/>
    <n v="6.4247222477599494E-2"/>
    <n v="2"/>
    <s v="6.42% of the road is exposed with a value of 2362035"/>
    <n v="7.2678000000000006E-2"/>
    <n v="0.08"/>
    <n v="2"/>
    <n v="0.83579700000000001"/>
    <n v="0.91999999999999993"/>
    <n v="5"/>
    <n v="3.5"/>
    <s v="8% of the exposed length is cement/asphalt road while 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11"/>
    <s v="Barangay"/>
    <n v="2600000"/>
    <n v="14.1403"/>
    <n v="7.3103300000000004"/>
    <n v="19006858"/>
    <n v="0.51698549535724136"/>
    <n v="5"/>
    <s v="51.7% of the road is exposed with a value of 19006858"/>
    <n v="0.58482640000000008"/>
    <n v="0.08"/>
    <n v="2"/>
    <n v="6.7255036000000006"/>
    <n v="0.92"/>
    <n v="5"/>
    <n v="3.5"/>
    <s v="8% of the exposed length is cement/asphalt road while 92%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12"/>
    <s v="City"/>
    <n v="2600000"/>
    <n v="0.87569799999999998"/>
    <n v="4.3751900000000003E-2"/>
    <n v="113754.94"/>
    <n v="4.9962315775529925E-2"/>
    <n v="1"/>
    <s v="5% of the road is exposed with a value of 113754.94"/>
    <n v="1.0636086890000002E-2"/>
    <n v="0.24310000000000001"/>
    <n v="3"/>
    <n v="3.3115813110000003E-2"/>
    <n v="0.75690000000000002"/>
    <n v="5"/>
    <n v="4"/>
    <s v="24.31% of the exposed length is cement/asphalt road while 75.69%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2"/>
    <s v="City"/>
    <n v="2600000"/>
    <n v="0.87569799999999998"/>
    <n v="0.223937"/>
    <n v="582236.19999999995"/>
    <n v="0.2557240053077659"/>
    <n v="3"/>
    <s v="25.57% of the road is exposed with a value of 582236.2"/>
    <n v="5.4439084700000001E-2"/>
    <n v="0.24310000000000001"/>
    <n v="3"/>
    <n v="0.1694979153"/>
    <n v="0.75690000000000002"/>
    <n v="5"/>
    <n v="4"/>
    <s v="24.31% of the exposed length is cement/asphalt road while 75.69%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12"/>
    <s v="Barangay"/>
    <n v="2600000"/>
    <n v="2.1728000000000001"/>
    <n v="9.9036299999999994E-2"/>
    <n v="257494.37999999998"/>
    <n v="4.5580034977908683E-2"/>
    <n v="1"/>
    <s v="4.56% of the road is exposed with a value of 257494.38"/>
    <n v="2.3768711999999997E-2"/>
    <n v="0.24"/>
    <n v="3"/>
    <n v="7.5267587999999996E-2"/>
    <n v="0.76"/>
    <n v="5"/>
    <n v="4"/>
    <s v="24% of the exposed length is cement/asphalt road while 76%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2"/>
    <s v="Barangay"/>
    <n v="2600000"/>
    <n v="2.1728000000000001"/>
    <n v="0.76457299999999995"/>
    <n v="1987889.7999999998"/>
    <n v="0.3518837444771723"/>
    <n v="4"/>
    <s v="35.19% of the road is exposed with a value of 1987889.8"/>
    <n v="0.18349751999999997"/>
    <n v="0.24"/>
    <n v="3"/>
    <n v="0.58107547999999998"/>
    <n v="0.76"/>
    <n v="5"/>
    <n v="4"/>
    <s v="24% of the exposed length is cement/asphalt road while 76%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13"/>
    <s v="Private"/>
    <n v="2600000"/>
    <n v="0.77768899999999996"/>
    <n v="0.348491"/>
    <n v="906076.6"/>
    <n v="0.44811100581337787"/>
    <n v="4"/>
    <s v="44.81% of the road is exposed with a value of 906076.6"/>
    <n v="0"/>
    <n v="0"/>
    <n v="1"/>
    <n v="0.348491"/>
    <n v="1"/>
    <n v="5"/>
    <n v="3"/>
    <s v="0% of the exposed length is cement/asphalt road while 10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13"/>
    <s v="Private"/>
    <n v="2600000"/>
    <n v="0.77768899999999996"/>
    <n v="0.42919800000000002"/>
    <n v="1115914.8"/>
    <n v="0.55188899418662218"/>
    <n v="5"/>
    <s v="55.19% of the road is exposed with a value of 1115914.8"/>
    <n v="0"/>
    <n v="0"/>
    <n v="1"/>
    <n v="0.42919800000000002"/>
    <n v="1"/>
    <n v="5"/>
    <n v="3"/>
    <s v="0% of the exposed length is cement/asphalt road while 10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13"/>
    <s v="Provincial"/>
    <n v="2600000"/>
    <n v="2.5695999999999999"/>
    <n v="1.23369"/>
    <n v="3207594"/>
    <n v="0.48010974470734746"/>
    <n v="4"/>
    <s v="48.01% of the road is exposed with a value of 3207594"/>
    <n v="0.100422366"/>
    <n v="8.14E-2"/>
    <n v="2"/>
    <n v="1.1332676339999999"/>
    <n v="0.91859999999999997"/>
    <n v="5"/>
    <n v="3.5"/>
    <s v="8.14% of the exposed length is cement/asphalt road while 91.86%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3"/>
    <s v="Provincial"/>
    <n v="2600000"/>
    <n v="2.5695999999999999"/>
    <n v="0.22392000000000001"/>
    <n v="582192"/>
    <n v="8.714196762141968E-2"/>
    <n v="2"/>
    <s v="8.71% of the road is exposed with a value of 582192"/>
    <n v="1.8227088000000002E-2"/>
    <n v="8.14E-2"/>
    <n v="2"/>
    <n v="0.20569291200000001"/>
    <n v="0.91859999999999997"/>
    <n v="5"/>
    <n v="3.5"/>
    <s v="8.14% of the exposed length is cement/asphalt road while 91.86%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13"/>
    <s v="Provincial"/>
    <n v="2600000"/>
    <n v="2.5695999999999999"/>
    <n v="1.03792"/>
    <n v="2698592"/>
    <n v="0.40392278953922789"/>
    <n v="4"/>
    <s v="40.39% of the road is exposed with a value of 2698592"/>
    <n v="8.448668799999999E-2"/>
    <n v="8.14E-2"/>
    <n v="2"/>
    <n v="0.95343331199999992"/>
    <n v="0.91859999999999997"/>
    <n v="5"/>
    <n v="3.5"/>
    <s v="8.14% of the exposed length is cement/asphalt road while 91.86%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3"/>
    <s v="Barangay"/>
    <n v="2600000"/>
    <n v="18.036100000000001"/>
    <n v="2.8750200000000001"/>
    <n v="7475052"/>
    <n v="0.15940364047659972"/>
    <n v="3"/>
    <s v="15.94% of the road is exposed with a value of 7475052"/>
    <n v="0.23000160000000003"/>
    <n v="0.08"/>
    <n v="2"/>
    <n v="2.6450184000000001"/>
    <n v="0.92"/>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3"/>
    <s v="Barangay"/>
    <n v="2600000"/>
    <n v="18.036100000000001"/>
    <n v="1.54358"/>
    <n v="4013308"/>
    <n v="8.5582803377670325E-2"/>
    <n v="2"/>
    <s v="8.56% of the road is exposed with a value of 4013308"/>
    <n v="0.1234864"/>
    <n v="0.08"/>
    <n v="2"/>
    <n v="1.4200936"/>
    <n v="0.92"/>
    <n v="5"/>
    <n v="3.5"/>
    <s v="8% of the exposed length is cement/asphalt road while 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13"/>
    <s v="Barangay"/>
    <n v="2600000"/>
    <n v="18.036100000000001"/>
    <n v="4.52468"/>
    <n v="11764168"/>
    <n v="0.25086798143722866"/>
    <n v="3"/>
    <s v="25.09% of the road is exposed with a value of 11764168"/>
    <n v="0.36197440000000003"/>
    <n v="0.08"/>
    <n v="2"/>
    <n v="4.1627055999999998"/>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4"/>
    <s v="City"/>
    <n v="2600000"/>
    <n v="2.0444499999999999"/>
    <n v="0.27889700000000001"/>
    <n v="725132.20000000007"/>
    <n v="0.13641664017217345"/>
    <n v="2"/>
    <s v="13.64% of the road is exposed with a value of 725132.2"/>
    <n v="1.3275497200000002E-2"/>
    <n v="4.7600000000000003E-2"/>
    <n v="1"/>
    <n v="0.26562150280000002"/>
    <n v="0.95240000000000002"/>
    <n v="5"/>
    <n v="3"/>
    <s v="4.76% of the exposed length is cement/asphalt road while 95.24%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4"/>
    <s v="City"/>
    <n v="2600000"/>
    <n v="2.0444499999999999"/>
    <n v="0.50631499999999996"/>
    <n v="1316419"/>
    <n v="0.2476534031157524"/>
    <n v="3"/>
    <s v="24.77% of the road is exposed with a value of 1316419"/>
    <n v="2.4100593999999999E-2"/>
    <n v="4.7600000000000003E-2"/>
    <n v="1"/>
    <n v="0.48221440599999998"/>
    <n v="0.95240000000000002"/>
    <n v="5"/>
    <n v="3"/>
    <s v="4.76% of the exposed length is cement/asphalt road while 95.2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14"/>
    <s v="National"/>
    <n v="5200000"/>
    <n v="3.21305"/>
    <n v="3.5449899999999999E-2"/>
    <n v="184339.48"/>
    <n v="1.1033099391543861E-2"/>
    <n v="1"/>
    <s v="1.1% of the road is exposed with a value of 184339.48"/>
    <n v="3.54498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14"/>
    <s v="National"/>
    <n v="5200000"/>
    <n v="3.21305"/>
    <n v="0.31583800000000001"/>
    <n v="1642357.6"/>
    <n v="9.8298501423880746E-2"/>
    <n v="2"/>
    <s v="9.83% of the road is exposed with a value of 1642357.6"/>
    <n v="0.3158380000000000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4"/>
    <s v="National"/>
    <n v="5200000"/>
    <n v="3.21305"/>
    <n v="0.11597200000000001"/>
    <n v="603054.4"/>
    <n v="3.6094053936291066E-2"/>
    <n v="1"/>
    <s v="3.61% of the road is exposed with a value of 603054.4"/>
    <n v="0.11597200000000001"/>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14"/>
    <s v="Barangay"/>
    <n v="2600000"/>
    <n v="36.147399999999998"/>
    <n v="2.9333200000000001"/>
    <n v="7626632"/>
    <n v="8.1148851646314815E-2"/>
    <n v="2"/>
    <s v="8.11% of the road is exposed with a value of 7626632"/>
    <n v="0.14666600000000002"/>
    <n v="0.05"/>
    <n v="1"/>
    <n v="2.786654"/>
    <n v="0.95"/>
    <n v="5"/>
    <n v="3"/>
    <s v="5% of the exposed length is cement/asphalt road while 9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4"/>
    <s v="Barangay"/>
    <n v="2600000"/>
    <n v="36.147399999999998"/>
    <n v="8.1243800000000004"/>
    <n v="21123388"/>
    <n v="0.22475696730608566"/>
    <n v="3"/>
    <s v="22.48% of the road is exposed with a value of 21123388"/>
    <n v="0.40621900000000005"/>
    <n v="0.05"/>
    <n v="1"/>
    <n v="7.7181610000000003"/>
    <n v="0.95"/>
    <n v="5"/>
    <n v="3"/>
    <s v="5% of the exposed length is cement/asphalt road while 95%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15"/>
    <s v="Barangay"/>
    <n v="2600000"/>
    <n v="16.7117"/>
    <n v="0.61513300000000004"/>
    <n v="1599345.8"/>
    <n v="3.6808523369854657E-2"/>
    <n v="1"/>
    <s v="3.68% of the road is exposed with a value of 1599345.8"/>
    <n v="9.719101400000001E-3"/>
    <n v="1.5800000000000002E-2"/>
    <n v="1"/>
    <n v="0.60541389860000006"/>
    <n v="0.98420000000000007"/>
    <n v="5"/>
    <n v="3"/>
    <s v="1.58% of the exposed length is cement/asphalt road while 98.42%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16"/>
    <s v="Barangay"/>
    <n v="2600000"/>
    <n v="12.253399999999999"/>
    <n v="1.4611600000000001E-2"/>
    <n v="37990.160000000003"/>
    <n v="1.1924527070037705E-3"/>
    <n v="1"/>
    <s v="0.12% of the road is exposed with a value of 37990.16"/>
    <n v="4.2402863200000007E-3"/>
    <n v="0.29020000000000001"/>
    <n v="3"/>
    <n v="1.0371313680000001E-2"/>
    <n v="0.70979999999999999"/>
    <n v="5"/>
    <n v="4"/>
    <s v="29.02% of the exposed length is cement/asphalt road while 70.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6"/>
    <s v="Barangay"/>
    <n v="2600000"/>
    <n v="12.253399999999999"/>
    <n v="0.375448"/>
    <n v="976164.8"/>
    <n v="3.0640312076648118E-2"/>
    <n v="1"/>
    <s v="3.06% of the road is exposed with a value of 976164.8"/>
    <n v="0.1089550096"/>
    <n v="0.29020000000000001"/>
    <n v="3"/>
    <n v="0.26649299040000002"/>
    <n v="0.70979999999999999"/>
    <n v="5"/>
    <n v="4"/>
    <s v="29.02% of the exposed length is cement/asphalt road while 70.9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17"/>
    <s v="City"/>
    <n v="2600000"/>
    <n v="4.9495100000000001"/>
    <n v="8.10139E-2"/>
    <n v="210636.14"/>
    <n v="1.6368064717517491E-2"/>
    <n v="1"/>
    <s v="1.64% of the road is exposed with a value of 210636.14"/>
    <n v="1.0175345839999999E-2"/>
    <n v="0.12559999999999999"/>
    <n v="2"/>
    <n v="7.0838554159999997E-2"/>
    <n v="0.87439999999999996"/>
    <n v="5"/>
    <n v="3.5"/>
    <s v="12.56% of the exposed length is cement/asphalt road while 87.4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17"/>
    <s v="City"/>
    <n v="2600000"/>
    <n v="4.9495100000000001"/>
    <n v="0.62858599999999998"/>
    <n v="1634323.5999999999"/>
    <n v="0.12699964238884254"/>
    <n v="2"/>
    <s v="12.7% of the road is exposed with a value of 1634323.6"/>
    <n v="7.8950401599999998E-2"/>
    <n v="0.12559999999999999"/>
    <n v="2"/>
    <n v="0.54963559839999998"/>
    <n v="0.87439999999999996"/>
    <n v="5"/>
    <n v="3.5"/>
    <s v="12.56% of the exposed length is cement/asphalt road while 87.44%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17"/>
    <s v="City"/>
    <n v="2600000"/>
    <n v="4.9495100000000001"/>
    <n v="8.3787799999999996E-2"/>
    <n v="217848.28"/>
    <n v="1.6928504033732632E-2"/>
    <n v="1"/>
    <s v="1.69% of the road is exposed with a value of 217848.28"/>
    <n v="1.0523747679999999E-2"/>
    <n v="0.12559999999999999"/>
    <n v="2"/>
    <n v="7.3264052319999995E-2"/>
    <n v="0.87439999999999996"/>
    <n v="5"/>
    <n v="3.5"/>
    <s v="12.56% of the exposed length is cement/asphalt road while 87.4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17"/>
    <s v="National"/>
    <n v="5200000"/>
    <n v="2.2463700000000002"/>
    <n v="0.90544899999999995"/>
    <n v="4708334.8"/>
    <n v="0.40307206737981716"/>
    <n v="4"/>
    <s v="40.31% of the road is exposed with a value of 4708334.8"/>
    <n v="0.90544899999999995"/>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17"/>
    <s v="Barangay"/>
    <n v="2600000"/>
    <n v="33.800600000000003"/>
    <n v="1.7077100000000001"/>
    <n v="4440046"/>
    <n v="5.0523067637852581E-2"/>
    <n v="2"/>
    <s v="5.05% of the road is exposed with a value of 4440046"/>
    <n v="0.2049252"/>
    <n v="0.12"/>
    <n v="2"/>
    <n v="1.5027848000000001"/>
    <n v="0.88"/>
    <n v="5"/>
    <n v="3.5"/>
    <s v="12% of the exposed length is cement/asphalt road while 88%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17"/>
    <s v="Barangay"/>
    <n v="2600000"/>
    <n v="33.800600000000003"/>
    <n v="7.0812600000000003"/>
    <n v="18411276"/>
    <n v="0.20950101477488564"/>
    <n v="3"/>
    <s v="20.95% of the road is exposed with a value of 18411276"/>
    <n v="0.84975120000000004"/>
    <n v="0.12"/>
    <n v="2"/>
    <n v="6.2315088000000003"/>
    <n v="0.88"/>
    <n v="5"/>
    <n v="3.5"/>
    <s v="12% of the exposed length is cement/asphalt road while 88%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7"/>
    <s v="Barangay"/>
    <n v="2600000"/>
    <n v="33.800600000000003"/>
    <n v="0.33088899999999999"/>
    <n v="860311.4"/>
    <n v="9.7894416075454266E-3"/>
    <n v="1"/>
    <s v="0.98% of the road is exposed with a value of 860311.4"/>
    <n v="3.9706679999999994E-2"/>
    <n v="0.12"/>
    <n v="2"/>
    <n v="0.29118231999999999"/>
    <n v="0.88"/>
    <n v="5"/>
    <n v="3.5"/>
    <s v="12% of the exposed length is cement/asphalt road while 88%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18"/>
    <s v="City"/>
    <n v="2600000"/>
    <n v="1.56321"/>
    <n v="0.27617700000000001"/>
    <n v="718060.20000000007"/>
    <n v="0.17667299978889592"/>
    <n v="3"/>
    <s v="17.67% of the road is exposed with a value of 718060.2"/>
    <n v="7.1226048300000011E-2"/>
    <n v="0.25790000000000002"/>
    <n v="3"/>
    <n v="0.20495095169999999"/>
    <n v="0.74209999999999998"/>
    <n v="5"/>
    <n v="4"/>
    <s v="25.79% of the exposed length is cement/asphalt road while 74.21%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18"/>
    <s v="City"/>
    <n v="2600000"/>
    <n v="1.56321"/>
    <n v="0.60624599999999995"/>
    <n v="1576239.5999999999"/>
    <n v="0.38782121404034003"/>
    <n v="4"/>
    <s v="38.78% of the road is exposed with a value of 1576239.6"/>
    <n v="0.15635084339999999"/>
    <n v="0.25790000000000002"/>
    <n v="3"/>
    <n v="0.44989515659999996"/>
    <n v="0.74209999999999998"/>
    <n v="5"/>
    <n v="4"/>
    <s v="25.79% of the exposed length is cement/asphalt road while 74.21%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18"/>
    <s v="City"/>
    <n v="2600000"/>
    <n v="1.56321"/>
    <n v="0.227386"/>
    <n v="591203.6"/>
    <n v="0.14546094254770633"/>
    <n v="2"/>
    <s v="14.55% of the road is exposed with a value of 591203.6"/>
    <n v="5.8642849400000002E-2"/>
    <n v="0.25790000000000002"/>
    <n v="3"/>
    <n v="0.1687431506"/>
    <n v="0.74209999999999998"/>
    <n v="5"/>
    <n v="4"/>
    <s v="25.79% of the exposed length is cement/asphalt road while 74.21%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18"/>
    <s v="Barangay"/>
    <n v="2600000"/>
    <n v="4.78573"/>
    <n v="3.0052099999999999"/>
    <n v="7813546"/>
    <n v="0.62795226642539381"/>
    <n v="5"/>
    <s v="62.8% of the road is exposed with a value of 7813546"/>
    <n v="0.75130249999999998"/>
    <n v="0.25"/>
    <n v="3"/>
    <n v="2.2539075"/>
    <n v="0.75"/>
    <n v="5"/>
    <n v="4"/>
    <s v="25% of the exposed length is cement/asphalt road while 75%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s v="SEA LEVEL RISE"/>
    <n v="4"/>
    <m/>
    <x v="1"/>
    <x v="18"/>
    <s v="Barangay"/>
    <n v="2600000"/>
    <n v="4.78573"/>
    <n v="1.0737300000000001"/>
    <n v="2791698"/>
    <n v="0.224360755830354"/>
    <n v="3"/>
    <s v="22.44% of the road is exposed with a value of 2791698"/>
    <n v="0.26843250000000002"/>
    <n v="0.25"/>
    <n v="3"/>
    <n v="0.8052975"/>
    <n v="0.75"/>
    <n v="5"/>
    <n v="4"/>
    <s v="25% of the exposed length is cement/asphalt road while 75%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1"/>
    <n v="4"/>
    <s v="LOW RISK"/>
  </r>
  <r>
    <s v="SEA LEVEL RISE"/>
    <n v="4"/>
    <m/>
    <x v="1"/>
    <x v="18"/>
    <s v="Barangay"/>
    <n v="2600000"/>
    <n v="4.78573"/>
    <n v="0.22953200000000001"/>
    <n v="596783.20000000007"/>
    <n v="4.7961752961408186E-2"/>
    <n v="1"/>
    <s v="4.8% of the road is exposed with a value of 596783.2"/>
    <n v="5.7383000000000003E-2"/>
    <n v="0.25"/>
    <n v="3"/>
    <n v="0.172149"/>
    <n v="0.74999999999999989"/>
    <n v="5"/>
    <n v="4"/>
    <s v="25% of the exposed length is cement/asphalt road while 75%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2"/>
    <s v="City"/>
    <n v="2600000"/>
    <n v="1.59375"/>
    <n v="0.49513699999999999"/>
    <n v="1287356.2"/>
    <n v="0.31067419607843139"/>
    <n v="4"/>
    <s v="31.07% of the road is exposed with a value of 1287356.2"/>
    <n v="0.1359646202"/>
    <n v="0.27460000000000001"/>
    <n v="3"/>
    <n v="0.3591723798"/>
    <n v="0.72540000000000004"/>
    <n v="5"/>
    <n v="4"/>
    <s v="27.46% of the exposed length is cement/asphalt road while 72.54%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2"/>
    <s v="City"/>
    <n v="2600000"/>
    <n v="1.59375"/>
    <n v="0.94381999999999999"/>
    <n v="2453932"/>
    <n v="0.59220078431372547"/>
    <n v="5"/>
    <s v="59.22% of the road is exposed with a value of 2453932"/>
    <n v="0.259172972"/>
    <n v="0.27460000000000001"/>
    <n v="3"/>
    <n v="0.68464702799999999"/>
    <n v="0.72540000000000004"/>
    <n v="5"/>
    <n v="4"/>
    <s v="27.46% of the exposed length is cement/asphalt road while 72.5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1"/>
    <n v="4"/>
    <s v="LOW RISK"/>
  </r>
  <r>
    <s v="SEA LEVEL RISE"/>
    <n v="4"/>
    <m/>
    <x v="1"/>
    <x v="2"/>
    <s v="City"/>
    <n v="2600000"/>
    <n v="1.59375"/>
    <n v="0.15479200000000001"/>
    <n v="402459.2"/>
    <n v="9.7124392156862749E-2"/>
    <n v="2"/>
    <s v="9.71% of the road is exposed with a value of 402459.2"/>
    <n v="4.2505883200000004E-2"/>
    <n v="0.27460000000000001"/>
    <n v="3"/>
    <n v="0.1122861168"/>
    <n v="0.72539999999999993"/>
    <n v="5"/>
    <n v="4"/>
    <s v="27.46% of the exposed length is cement/asphalt road while 72.54%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2"/>
    <s v="National"/>
    <n v="5200000"/>
    <n v="3.6793300000000002"/>
    <n v="1.8971199999999999"/>
    <n v="9865024"/>
    <n v="0.51561561479943352"/>
    <n v="5"/>
    <s v="51.56% of the road is exposed with a value of 9865024"/>
    <n v="1.89711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2"/>
    <s v="National"/>
    <n v="5200000"/>
    <n v="3.6793300000000002"/>
    <n v="1.30575"/>
    <n v="6789900"/>
    <n v="0.35488798232286856"/>
    <n v="4"/>
    <s v="35.49% of the road is exposed with a value of 6789900"/>
    <n v="1.73"/>
    <n v="1"/>
    <n v="5"/>
    <n v="0.42425000000000002"/>
    <n v="0.32490905609802795"/>
    <n v="4"/>
    <n v="4.5"/>
    <s v="100% of the exposed length is cement/asphalt road while 32.4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3"/>
    <s v="Barangay"/>
    <n v="2600000"/>
    <n v="25.758600000000001"/>
    <n v="5.1179699999999997"/>
    <n v="13306722"/>
    <n v="0.19868975798374133"/>
    <n v="3"/>
    <s v="19.87% of the road is exposed with a value of 13306722"/>
    <n v="0.734940492"/>
    <n v="0.14360000000000001"/>
    <n v="2"/>
    <n v="4.3830295079999999"/>
    <n v="0.85640000000000005"/>
    <n v="5"/>
    <n v="3.5"/>
    <s v="14.36% of the exposed length is cement/asphalt road while 85.64%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3"/>
    <s v="Barangay"/>
    <n v="2600000"/>
    <n v="25.758600000000001"/>
    <n v="2.61651E-2"/>
    <n v="68029.259999999995"/>
    <n v="1.0157811371736042E-3"/>
    <n v="1"/>
    <s v="0.1% of the road is exposed with a value of 68029.26"/>
    <n v="3.7573083600000003E-3"/>
    <n v="0.14360000000000001"/>
    <n v="2"/>
    <n v="2.2407791640000001E-2"/>
    <n v="0.85640000000000005"/>
    <n v="5"/>
    <n v="3.5"/>
    <s v="14.36% of the exposed length is cement/asphalt road while 85.64%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19"/>
    <s v="City"/>
    <n v="2600000"/>
    <n v="0.96327300000000005"/>
    <n v="0.45173799999999997"/>
    <n v="1174518.7999999998"/>
    <n v="0.46896155087913804"/>
    <n v="4"/>
    <s v="46.9% of the road is exposed with a value of 1174518.8"/>
    <n v="0.25116632799999999"/>
    <n v="0.55600000000000005"/>
    <n v="5"/>
    <n v="0.20057167199999998"/>
    <n v="0.44400000000000001"/>
    <n v="4"/>
    <n v="4.5"/>
    <s v="55.6% of the exposed length is cement/asphalt road while 44.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19"/>
    <s v="City"/>
    <n v="2600000"/>
    <n v="0.96327300000000005"/>
    <n v="0.34392899999999998"/>
    <n v="894215.39999999991"/>
    <n v="0.35704208464267134"/>
    <n v="4"/>
    <s v="35.7% of the road is exposed with a value of 894215.4"/>
    <n v="0.19122452400000001"/>
    <n v="0.55600000000000005"/>
    <n v="5"/>
    <n v="0.15270447599999998"/>
    <n v="0.44399999999999995"/>
    <n v="4"/>
    <n v="4.5"/>
    <s v="55.6% of the exposed length is cement/asphalt road while 44.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19"/>
    <s v="City"/>
    <n v="2600000"/>
    <n v="0.96327300000000005"/>
    <n v="0.167606"/>
    <n v="435775.60000000003"/>
    <n v="0.1739963644781905"/>
    <n v="3"/>
    <s v="17.4% of the road is exposed with a value of 435775.6"/>
    <n v="9.3188936000000014E-2"/>
    <n v="0.55600000000000005"/>
    <n v="5"/>
    <n v="7.4417063999999991E-2"/>
    <n v="0.44399999999999995"/>
    <n v="4"/>
    <n v="4.5"/>
    <s v="55.6% of the exposed length is cement/asphalt road while 44.4%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19"/>
    <s v="National"/>
    <n v="5200000"/>
    <n v="2.0895899999999999E-2"/>
    <n v="2.0895899999999999E-2"/>
    <n v="108658.68"/>
    <n v="1"/>
    <n v="5"/>
    <s v="100% of the road is exposed with a value of 108658.68"/>
    <n v="2.0895899999999999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1"/>
    <x v="19"/>
    <s v="Barangay"/>
    <n v="2600000"/>
    <n v="2.8976999999999999"/>
    <n v="2.0425599999999999"/>
    <n v="5310656"/>
    <n v="0.70489008524001795"/>
    <n v="5"/>
    <s v="70.49% of the road is exposed with a value of 5310656"/>
    <n v="1.123408"/>
    <n v="0.55000000000000004"/>
    <n v="5"/>
    <n v="0.91915199999999997"/>
    <n v="0.45"/>
    <n v="4"/>
    <n v="4.5"/>
    <s v="55% of the exposed length is cement/asphalt road while 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s v="SEA LEVEL RISE"/>
    <n v="4"/>
    <m/>
    <x v="1"/>
    <x v="19"/>
    <s v="Barangay"/>
    <n v="2600000"/>
    <n v="2.8976999999999999"/>
    <n v="0.38856099999999999"/>
    <n v="1010258.6"/>
    <n v="0.13409290126652174"/>
    <n v="2"/>
    <s v="13.41% of the road is exposed with a value of 1010258.6"/>
    <n v="0.21370855000000002"/>
    <n v="0.55000000000000004"/>
    <n v="5"/>
    <n v="0.17485244999999996"/>
    <n v="0.4499999999999999"/>
    <n v="4"/>
    <n v="4.5"/>
    <s v="55% of the exposed length is cement/asphalt road while 4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19"/>
    <s v="Barangay"/>
    <n v="2600000"/>
    <n v="2.8976999999999999"/>
    <n v="0.46657700000000002"/>
    <n v="1213100.2"/>
    <n v="0.16101632329088589"/>
    <n v="3"/>
    <s v="16.1% of the road is exposed with a value of 1213100.2"/>
    <n v="0.25661735000000002"/>
    <n v="0.55000000000000004"/>
    <n v="5"/>
    <n v="0.20995965"/>
    <n v="0.44999999999999996"/>
    <n v="4"/>
    <n v="4.5"/>
    <s v="55% of the exposed length is cement/asphalt road while 4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20"/>
    <s v="National"/>
    <n v="5200000"/>
    <n v="8.9897500000000008"/>
    <n v="4.3116700000000001E-2"/>
    <n v="224206.84"/>
    <n v="4.7962067910676046E-3"/>
    <n v="1"/>
    <s v="0.48% of the road is exposed with a value of 224206.84"/>
    <n v="4.31167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20"/>
    <s v="National"/>
    <n v="5200000"/>
    <n v="8.9897500000000008"/>
    <n v="4.1134799999999999E-2"/>
    <n v="213900.96"/>
    <n v="4.575744598014405E-3"/>
    <n v="1"/>
    <s v="0.46% of the road is exposed with a value of 213900.96"/>
    <n v="4.11347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20"/>
    <s v="National"/>
    <n v="5200000"/>
    <n v="8.9897500000000008"/>
    <n v="1.5657099999999999"/>
    <n v="8141692"/>
    <n v="0.174166133652215"/>
    <n v="3"/>
    <s v="17.42% of the road is exposed with a value of 8141692"/>
    <n v="1.565709999999999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20"/>
    <s v="Provincial"/>
    <n v="2600000"/>
    <n v="0.94821599999999995"/>
    <n v="0.94821599999999995"/>
    <n v="2465361.6"/>
    <n v="1"/>
    <n v="5"/>
    <s v="100% of the road is exposed with a value of 2465361.6"/>
    <n v="0.45732457679999999"/>
    <n v="0.48230000000000001"/>
    <n v="4"/>
    <n v="0.49089142319999995"/>
    <n v="0.51769999999999994"/>
    <n v="5"/>
    <n v="4.5"/>
    <s v="48.23% of the exposed length is cement/asphalt road while 51.77%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s v="SEA LEVEL RISE"/>
    <n v="4"/>
    <m/>
    <x v="1"/>
    <x v="20"/>
    <s v="Barangay"/>
    <n v="2600000"/>
    <n v="27.6968"/>
    <n v="2.3977600000000002E-2"/>
    <n v="62341.760000000002"/>
    <n v="8.6571733918719862E-4"/>
    <n v="1"/>
    <s v="0.09% of the road is exposed with a value of 62341.76"/>
    <n v="1.1988800000000001E-2"/>
    <n v="0.5"/>
    <n v="4"/>
    <n v="1.1988800000000001E-2"/>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20"/>
    <s v="Barangay"/>
    <n v="2600000"/>
    <n v="27.6968"/>
    <n v="0.25852999999999998"/>
    <n v="672178"/>
    <n v="9.3342913260737702E-3"/>
    <n v="1"/>
    <s v="0.93% of the road is exposed with a value of 672178"/>
    <n v="0.12926499999999999"/>
    <n v="0.5"/>
    <n v="4"/>
    <n v="0.12926499999999999"/>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1"/>
    <x v="20"/>
    <s v="Barangay"/>
    <n v="2600000"/>
    <n v="27.6968"/>
    <n v="1.49458"/>
    <n v="3885908"/>
    <n v="5.3962190577972906E-2"/>
    <n v="2"/>
    <s v="5.4% of the road is exposed with a value of 3885908"/>
    <n v="0.74729000000000001"/>
    <n v="0.5"/>
    <n v="4"/>
    <n v="0.74729000000000001"/>
    <n v="0.5"/>
    <n v="4"/>
    <n v="4"/>
    <s v="50% of the exposed length is cement/asphalt road while 5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21"/>
    <s v="City"/>
    <n v="2600000"/>
    <n v="1.2837700000000001"/>
    <n v="0.65365799999999996"/>
    <n v="1699510.7999999998"/>
    <n v="0.50917064583219729"/>
    <n v="5"/>
    <s v="50.92% of the road is exposed with a value of 1699510.8"/>
    <n v="5.1835079399999991E-2"/>
    <n v="7.9299999999999995E-2"/>
    <n v="2"/>
    <n v="0.60182292059999998"/>
    <n v="0.92070000000000007"/>
    <n v="5"/>
    <n v="3.5"/>
    <s v="7.93% of the exposed length is cement/asphalt road while 92.07%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21"/>
    <s v="City"/>
    <n v="2600000"/>
    <n v="1.2837700000000001"/>
    <n v="0.436643"/>
    <n v="1135271.8"/>
    <n v="0.34012556766398966"/>
    <n v="4"/>
    <s v="34.01% of the road is exposed with a value of 1135271.8"/>
    <n v="3.4625789899999995E-2"/>
    <n v="7.9299999999999995E-2"/>
    <n v="2"/>
    <n v="0.40201721010000002"/>
    <n v="0.92070000000000007"/>
    <n v="5"/>
    <n v="3.5"/>
    <s v="7.93% of the exposed length is cement/asphalt road while 92.0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21"/>
    <s v="City"/>
    <n v="2600000"/>
    <n v="1.2837700000000001"/>
    <n v="0.111778"/>
    <n v="290622.8"/>
    <n v="8.7070113805432434E-2"/>
    <n v="2"/>
    <s v="8.71% of the road is exposed with a value of 290622.8"/>
    <n v="8.8639953999999996E-3"/>
    <n v="7.9299999999999995E-2"/>
    <n v="2"/>
    <n v="0.1029140046"/>
    <n v="0.92069999999999996"/>
    <n v="5"/>
    <n v="3.5"/>
    <s v="7.93% of the exposed length is cement/asphalt road while 92.0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21"/>
    <s v="Barangay"/>
    <n v="2600000"/>
    <n v="7.4947299999999997"/>
    <n v="4.0696199999999996"/>
    <n v="10581011.999999998"/>
    <n v="0.54299754627584984"/>
    <n v="5"/>
    <s v="54.3% of the road is exposed with a value of 10581012"/>
    <n v="0.32556959999999996"/>
    <n v="0.08"/>
    <n v="2"/>
    <n v="3.7440503999999994"/>
    <n v="0.91999999999999993"/>
    <n v="5"/>
    <n v="3.5"/>
    <s v="8% of the exposed length is cement/asphalt road while 92%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1"/>
    <n v="4"/>
    <s v="LOW RISK"/>
  </r>
  <r>
    <s v="SEA LEVEL RISE"/>
    <n v="4"/>
    <m/>
    <x v="1"/>
    <x v="21"/>
    <s v="Barangay"/>
    <n v="2600000"/>
    <n v="7.4947299999999997"/>
    <n v="1.22759"/>
    <n v="3191734"/>
    <n v="0.16379375908138119"/>
    <n v="3"/>
    <s v="16.38% of the road is exposed with a value of 3191734"/>
    <n v="9.8207199999999994E-2"/>
    <n v="0.08"/>
    <n v="2"/>
    <n v="1.1293827999999999"/>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21"/>
    <s v="Barangay"/>
    <n v="2600000"/>
    <n v="7.4947299999999997"/>
    <n v="1.8163800000000001"/>
    <n v="4722588"/>
    <n v="0.24235429428411701"/>
    <n v="3"/>
    <s v="24.24% of the road is exposed with a value of 4722588"/>
    <n v="0.14531040000000001"/>
    <n v="0.08"/>
    <n v="2"/>
    <n v="1.6710696"/>
    <n v="0.91999999999999993"/>
    <n v="5"/>
    <n v="3.5"/>
    <s v="8% of the exposed length is cement/asphalt road while 9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4"/>
    <s v="Barangay"/>
    <n v="2600000"/>
    <n v="12.4483"/>
    <n v="2.74973"/>
    <n v="7149298"/>
    <n v="0.22089200935067441"/>
    <n v="3"/>
    <s v="22.09% of the road is exposed with a value of 7149298"/>
    <n v="5.4994600000000005E-2"/>
    <n v="0.02"/>
    <n v="1"/>
    <n v="2.6947353999999999"/>
    <n v="0.98"/>
    <n v="5"/>
    <n v="3"/>
    <s v="2% of the exposed length is cement/asphalt road while 9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4"/>
    <s v="Barangay"/>
    <n v="2600000"/>
    <n v="12.4483"/>
    <n v="0.47548299999999999"/>
    <n v="1236255.8"/>
    <n v="3.8196621225388208E-2"/>
    <n v="1"/>
    <s v="3.82% of the road is exposed with a value of 1236255.8"/>
    <n v="9.5096599999999996E-3"/>
    <n v="0.02"/>
    <n v="1"/>
    <n v="0.46597334000000001"/>
    <n v="0.98000000000000009"/>
    <n v="5"/>
    <n v="3"/>
    <s v="2% of the exposed length is cement/asphalt road while 98%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22"/>
    <s v="Barangay"/>
    <n v="2600000"/>
    <n v="6.4452999999999996"/>
    <n v="4.62019"/>
    <n v="12012494"/>
    <n v="0.71683086900532178"/>
    <n v="5"/>
    <s v="71.68% of the road is exposed with a value of 12012494"/>
    <n v="2.4999848090000003"/>
    <n v="0.54110000000000003"/>
    <n v="5"/>
    <n v="2.1202051909999997"/>
    <n v="0.45889999999999992"/>
    <n v="4"/>
    <n v="4.5"/>
    <s v="54.11% of the exposed length is cement/asphalt road while 45.8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1"/>
    <n v="4"/>
    <s v="LOW RISK"/>
  </r>
  <r>
    <s v="SEA LEVEL RISE"/>
    <n v="4"/>
    <m/>
    <x v="1"/>
    <x v="22"/>
    <s v="Barangay"/>
    <n v="2600000"/>
    <n v="6.4452999999999996"/>
    <n v="0.67662800000000001"/>
    <n v="1759232.8"/>
    <n v="0.10498006299163733"/>
    <n v="2"/>
    <s v="10.5% of the road is exposed with a value of 1759232.8"/>
    <n v="0.36612341080000005"/>
    <n v="0.54110000000000003"/>
    <n v="5"/>
    <n v="0.31050458919999996"/>
    <n v="0.45889999999999992"/>
    <n v="4"/>
    <n v="4.5"/>
    <s v="54.11% of the exposed length is cement/asphalt road while 45.89%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22"/>
    <s v="Barangay"/>
    <n v="2600000"/>
    <n v="6.4452999999999996"/>
    <n v="1.1320399999999999"/>
    <n v="2943304"/>
    <n v="0.17563806184351388"/>
    <n v="3"/>
    <s v="17.56% of the road is exposed with a value of 2943304"/>
    <n v="0.61254684400000003"/>
    <n v="0.54110000000000003"/>
    <n v="5"/>
    <n v="0.5194931559999999"/>
    <n v="0.45889999999999992"/>
    <n v="4"/>
    <n v="4.5"/>
    <s v="54.11% of the exposed length is cement/asphalt road while 45.89%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23"/>
    <s v="City"/>
    <n v="2600000"/>
    <n v="3.7010399999999999"/>
    <n v="0.84894099999999995"/>
    <n v="2207246.5999999996"/>
    <n v="0.22937903940514018"/>
    <n v="3"/>
    <s v="22.94% of the road is exposed with a value of 2207246.6"/>
    <n v="0.12097409249999998"/>
    <n v="0.14249999999999999"/>
    <n v="2"/>
    <n v="0.72796690749999993"/>
    <n v="0.85749999999999993"/>
    <n v="5"/>
    <n v="3.5"/>
    <s v="14.25% of the exposed length is cement/asphalt road while 85.7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1"/>
    <n v="4"/>
    <s v="LOW RISK"/>
  </r>
  <r>
    <s v="SEA LEVEL RISE"/>
    <n v="4"/>
    <m/>
    <x v="1"/>
    <x v="23"/>
    <s v="City"/>
    <n v="2600000"/>
    <n v="3.7010399999999999"/>
    <n v="1.7056"/>
    <n v="4434560"/>
    <n v="0.46084343860104188"/>
    <n v="4"/>
    <s v="46.08% of the road is exposed with a value of 4434560"/>
    <n v="0.24304799999999999"/>
    <n v="0.14249999999999999"/>
    <n v="2"/>
    <n v="1.4625520000000001"/>
    <n v="0.85750000000000004"/>
    <n v="5"/>
    <n v="3.5"/>
    <s v="14.25% of the exposed length is cement/asphalt road while 85.75%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1"/>
    <n v="4"/>
    <s v="LOW RISK"/>
  </r>
  <r>
    <s v="SEA LEVEL RISE"/>
    <n v="4"/>
    <m/>
    <x v="1"/>
    <x v="23"/>
    <s v="City"/>
    <n v="2600000"/>
    <n v="3.7010399999999999"/>
    <n v="8.4481000000000001E-2"/>
    <n v="219650.6"/>
    <n v="2.2826286665369736E-2"/>
    <n v="1"/>
    <s v="2.28% of the road is exposed with a value of 219650.6"/>
    <n v="1.2038542499999999E-2"/>
    <n v="0.14249999999999999"/>
    <n v="2"/>
    <n v="7.2442457500000002E-2"/>
    <n v="0.85750000000000004"/>
    <n v="5"/>
    <n v="3.5"/>
    <s v="14.25% of the exposed length is cement/asphalt road while 85.75%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23"/>
    <s v="Barangay"/>
    <n v="2600000"/>
    <n v="24.920999999999999"/>
    <n v="2.3337500000000002"/>
    <n v="6067750.0000000009"/>
    <n v="9.3645921110709851E-2"/>
    <n v="2"/>
    <s v="9.36% of the road is exposed with a value of 6067750"/>
    <n v="0.3500625"/>
    <n v="0.15"/>
    <n v="2"/>
    <n v="1.9836875000000003"/>
    <n v="0.85000000000000009"/>
    <n v="5"/>
    <n v="3.5"/>
    <s v="15% of the exposed length is cement/asphalt road while 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23"/>
    <s v="Barangay"/>
    <n v="2600000"/>
    <n v="24.920999999999999"/>
    <n v="2.14764"/>
    <n v="5583864"/>
    <n v="8.6177922234260268E-2"/>
    <n v="2"/>
    <s v="8.62% of the road is exposed with a value of 5583864"/>
    <n v="0.32214599999999999"/>
    <n v="0.15"/>
    <n v="2"/>
    <n v="1.825494"/>
    <n v="0.85"/>
    <n v="5"/>
    <n v="3.5"/>
    <s v="15% of the exposed length is cement/asphalt road while 8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1"/>
    <x v="23"/>
    <s v="Barangay"/>
    <n v="2600000"/>
    <n v="24.920999999999999"/>
    <n v="4.6696799999999997E-2"/>
    <n v="121411.68"/>
    <n v="1.8737931864692427E-3"/>
    <n v="1"/>
    <s v="0.19% of the road is exposed with a value of 121411.68"/>
    <n v="7.0045199999999993E-3"/>
    <n v="0.15"/>
    <n v="2"/>
    <n v="3.9692279999999996E-2"/>
    <n v="0.85"/>
    <n v="5"/>
    <n v="3.5"/>
    <s v="15% of the exposed length is cement/asphalt road while 85%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1"/>
    <x v="5"/>
    <s v="Barangay"/>
    <n v="2600000"/>
    <n v="10.1265"/>
    <n v="4.98865E-2"/>
    <n v="129704.9"/>
    <n v="4.9263319014466993E-3"/>
    <n v="1"/>
    <s v="0.49% of the road is exposed with a value of 129704.9"/>
    <n v="2.0902443500000001E-3"/>
    <n v="4.19E-2"/>
    <n v="1"/>
    <n v="4.7796255650000001E-2"/>
    <n v="0.95810000000000006"/>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5"/>
    <s v="Barangay"/>
    <n v="2600000"/>
    <n v="10.1265"/>
    <n v="9.6005499999999994E-3"/>
    <n v="24961.429999999997"/>
    <n v="9.4806201550387591E-4"/>
    <n v="1"/>
    <s v="0.09% of the road is exposed with a value of 24961.43"/>
    <n v="4.0226304499999996E-4"/>
    <n v="4.19E-2"/>
    <n v="1"/>
    <n v="9.1982869549999992E-3"/>
    <n v="0.95809999999999995"/>
    <n v="5"/>
    <n v="3"/>
    <s v="4.19% of the exposed length is cement/asphalt road while 95.81%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1"/>
    <x v="6"/>
    <s v="City"/>
    <n v="2600000"/>
    <n v="3.6571400000000001"/>
    <n v="0.31443100000000002"/>
    <n v="817520.60000000009"/>
    <n v="8.5977293732260734E-2"/>
    <n v="2"/>
    <s v="8.6% of the road is exposed with a value of 817520.6"/>
    <n v="5.1723899500000003E-2"/>
    <n v="0.16450000000000001"/>
    <n v="3"/>
    <n v="0.26270710050000001"/>
    <n v="0.83550000000000002"/>
    <n v="5"/>
    <n v="4"/>
    <s v="16.45% of the exposed length is cement/asphalt road while 83.55%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1"/>
    <x v="6"/>
    <s v="National"/>
    <n v="5200000"/>
    <n v="2.2755399999999999"/>
    <n v="1.16923"/>
    <n v="6079996"/>
    <n v="0.51382528982131714"/>
    <n v="5"/>
    <s v="51.38% of the road is exposed with a value of 6079996"/>
    <n v="1.16923"/>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2"/>
    <x v="24"/>
    <s v="City"/>
    <n v="2600000"/>
    <n v="0.78290000000000004"/>
    <n v="1.2469600000000001E-2"/>
    <n v="32420.960000000003"/>
    <n v="1.5927449227232087E-2"/>
    <n v="1"/>
    <s v="1.59% of the road is exposed with a value of 32420.96"/>
    <n v="8.9781119999999999E-3"/>
    <n v="0.72"/>
    <n v="5"/>
    <n v="3.4914880000000009E-3"/>
    <n v="0.28000000000000008"/>
    <n v="3"/>
    <n v="4"/>
    <s v="72% of the exposed length is cement/asphalt road while 2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4"/>
    <s v="City"/>
    <n v="2600000"/>
    <n v="0.78290000000000004"/>
    <n v="1.24575E-2"/>
    <n v="32389.5"/>
    <n v="1.591199386894878E-2"/>
    <n v="1"/>
    <s v="1.59% of the road is exposed with a value of 32389.5"/>
    <n v="8.9693999999999989E-3"/>
    <n v="0.72"/>
    <n v="5"/>
    <n v="3.4881000000000009E-3"/>
    <n v="0.28000000000000008"/>
    <n v="3"/>
    <n v="4"/>
    <s v="72% of the exposed length is cement/asphalt road while 28%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4"/>
    <s v="City"/>
    <n v="2600000"/>
    <n v="0.78290000000000004"/>
    <n v="0.24173900000000001"/>
    <n v="628521.4"/>
    <n v="0.30877378975603526"/>
    <n v="4"/>
    <s v="30.88% of the road is exposed with a value of 628521.4"/>
    <n v="0.17405208"/>
    <n v="0.72"/>
    <n v="5"/>
    <n v="6.7686920000000012E-2"/>
    <n v="0.28000000000000003"/>
    <n v="3"/>
    <n v="4"/>
    <s v="72% of the exposed length is cement/asphalt road while 28%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2"/>
    <x v="25"/>
    <s v="Barangay"/>
    <n v="2600000"/>
    <n v="17.492000000000001"/>
    <n v="0.48498799999999997"/>
    <n v="1260968.8"/>
    <n v="2.7726274868511317E-2"/>
    <n v="1"/>
    <s v="2.77% of the road is exposed with a value of 1260968.8"/>
    <n v="8.390292399999999E-3"/>
    <n v="1.7299999999999999E-2"/>
    <n v="1"/>
    <n v="0.47659770759999998"/>
    <n v="0.98270000000000002"/>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6"/>
    <s v="National"/>
    <n v="5200000"/>
    <n v="3.4573199999999998E-2"/>
    <n v="3.4573199999999998E-2"/>
    <n v="179780.63999999998"/>
    <n v="1"/>
    <n v="5"/>
    <s v="100% of the road is exposed with a value of 179780.64"/>
    <n v="3.4573199999999998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1"/>
    <n v="4"/>
    <s v="LOW RISK"/>
  </r>
  <r>
    <s v="SEA LEVEL RISE"/>
    <n v="4"/>
    <m/>
    <x v="2"/>
    <x v="24"/>
    <s v="National"/>
    <n v="5200000"/>
    <n v="4.5602299999999998"/>
    <n v="9.6361500000000003E-2"/>
    <n v="501079.8"/>
    <n v="2.1130842084719412E-2"/>
    <n v="1"/>
    <s v="2.11% of the road is exposed with a value of 501079.8"/>
    <n v="9.6361500000000003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4"/>
    <s v="National"/>
    <n v="5200000"/>
    <n v="4.5602299999999998"/>
    <n v="5.1043699999999997E-2"/>
    <n v="265427.24"/>
    <n v="1.1193229288873587E-2"/>
    <n v="1"/>
    <s v="1.12% of the road is exposed with a value of 265427.24"/>
    <n v="5.10436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4"/>
    <s v="National"/>
    <n v="5200000"/>
    <n v="4.5602299999999998"/>
    <n v="4.4137900000000001E-2"/>
    <n v="229517.08000000002"/>
    <n v="9.6788758461744256E-3"/>
    <n v="1"/>
    <s v="0.97% of the road is exposed with a value of 229517.08"/>
    <n v="4.413790000000000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4"/>
    <s v="Barangay"/>
    <n v="2600000"/>
    <n v="9.9182000000000006"/>
    <n v="7.9617499999999994E-2"/>
    <n v="207005.49999999997"/>
    <n v="8.0274142485531642E-3"/>
    <n v="1"/>
    <s v="0.8% of the road is exposed with a value of 207005.5"/>
    <n v="5.573224999999999E-2"/>
    <n v="0.7"/>
    <n v="5"/>
    <n v="2.3885250000000004E-2"/>
    <n v="0.30000000000000004"/>
    <n v="3"/>
    <n v="4"/>
    <s v="70% of the exposed length is cement/asphalt road while 3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4"/>
    <s v="Barangay"/>
    <n v="2600000"/>
    <n v="9.9182000000000006"/>
    <n v="0.22628899999999999"/>
    <n v="588351.4"/>
    <n v="2.2815531043939422E-2"/>
    <n v="1"/>
    <s v="2.28% of the road is exposed with a value of 588351.4"/>
    <b v="0"/>
    <n v="0.7"/>
    <n v="5"/>
    <n v="0.22628899999999999"/>
    <n v="1"/>
    <n v="5"/>
    <n v="5"/>
    <s v="70% of the exposed length is cement/asphalt road while 10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1"/>
    <n v="4"/>
    <s v="LOW RISK"/>
  </r>
  <r>
    <s v="SEA LEVEL RISE"/>
    <n v="4"/>
    <m/>
    <x v="2"/>
    <x v="24"/>
    <s v="Barangay"/>
    <n v="2600000"/>
    <n v="9.9182000000000006"/>
    <n v="6.6520499999999996E-2"/>
    <n v="172953.3"/>
    <n v="6.7069125446149493E-3"/>
    <n v="1"/>
    <s v="0.67% of the road is exposed with a value of 172953.3"/>
    <n v="4.6564349999999997E-2"/>
    <n v="0.7"/>
    <n v="5"/>
    <n v="1.9956149999999999E-2"/>
    <n v="0.3"/>
    <n v="3"/>
    <n v="4"/>
    <s v="70% of the exposed length is cement/asphalt road while 3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5"/>
    <s v="Barangay"/>
    <n v="2600000"/>
    <n v="17.492000000000001"/>
    <n v="0.48419099999999998"/>
    <n v="1258896.5999999999"/>
    <n v="2.7680711182254743E-2"/>
    <n v="1"/>
    <s v="2.77% of the road is exposed with a value of 1258896.6"/>
    <n v="8.3765042999999987E-3"/>
    <n v="1.7299999999999999E-2"/>
    <n v="1"/>
    <n v="0.47581449570000001"/>
    <n v="0.98270000000000002"/>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5"/>
    <s v="Barangay"/>
    <n v="2600000"/>
    <n v="17.492000000000001"/>
    <n v="0.48553299999999999"/>
    <n v="1262385.8"/>
    <n v="2.7757431968900067E-2"/>
    <n v="1"/>
    <s v="2.78% of the road is exposed with a value of 1262385.8"/>
    <n v="8.3997208999999993E-3"/>
    <n v="1.7299999999999999E-2"/>
    <n v="1"/>
    <n v="0.47713327909999997"/>
    <n v="0.98269999999999991"/>
    <n v="5"/>
    <n v="3"/>
    <s v="1.73% of the exposed length is cement/asphalt road while 98.27%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7"/>
    <s v="National"/>
    <n v="5200000"/>
    <n v="2.62235"/>
    <n v="7.7285499999999993E-2"/>
    <n v="401884.6"/>
    <n v="2.9471847770129844E-2"/>
    <n v="1"/>
    <s v="2.95% of the road is exposed with a value of 401884.6"/>
    <n v="7.7285499999999993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7"/>
    <s v="Barangay"/>
    <n v="2600000"/>
    <n v="18.327200000000001"/>
    <n v="0.38454899999999997"/>
    <n v="999827.39999999991"/>
    <n v="2.098241957309354E-2"/>
    <n v="1"/>
    <s v="2.1% of the road is exposed with a value of 999827.4"/>
    <n v="4.6530428999999995E-3"/>
    <n v="1.21E-2"/>
    <n v="1"/>
    <n v="0.37989595709999996"/>
    <n v="0.9879"/>
    <n v="5"/>
    <n v="3"/>
    <s v="1.21% of the exposed length is cement/asphalt road while 98.79%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8"/>
    <s v="National"/>
    <n v="5200000"/>
    <n v="3.6951999999999998"/>
    <n v="7.3232199999999997E-2"/>
    <n v="380807.44"/>
    <n v="1.9818196579346178E-2"/>
    <n v="1"/>
    <s v="1.98% of the road is exposed with a value of 380807.44"/>
    <n v="7.3232199999999997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8"/>
    <s v="National"/>
    <n v="5200000"/>
    <n v="3.6951999999999998"/>
    <n v="0.120451"/>
    <n v="626345.20000000007"/>
    <n v="3.2596611820740425E-2"/>
    <n v="1"/>
    <s v="3.26% of the road is exposed with a value of 626345.2"/>
    <n v="0.120451"/>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6"/>
    <s v="NIA"/>
    <n v="2600000"/>
    <n v="1.0185299999999999"/>
    <n v="0.13661499999999999"/>
    <n v="355198.99999999994"/>
    <n v="0.13412957890292873"/>
    <n v="2"/>
    <s v="13.41% of the road is exposed with a value of 355199"/>
    <n v="0"/>
    <n v="0"/>
    <n v="1"/>
    <n v="0.1366149999999999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6"/>
    <s v="NIA"/>
    <n v="2600000"/>
    <n v="1.0185299999999999"/>
    <n v="0.14796799999999999"/>
    <n v="384716.79999999999"/>
    <n v="0.14527603507015011"/>
    <n v="2"/>
    <s v="14.53% of the road is exposed with a value of 384716.8"/>
    <n v="0"/>
    <n v="0"/>
    <n v="1"/>
    <n v="0.14796799999999999"/>
    <n v="1"/>
    <n v="5"/>
    <n v="3"/>
    <s v="0% of the exposed length is cement/asphalt road while 10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6"/>
    <s v="NIA"/>
    <n v="2600000"/>
    <n v="1.0185299999999999"/>
    <n v="2.49956E-2"/>
    <n v="64988.56"/>
    <n v="2.4540857903056369E-2"/>
    <n v="1"/>
    <s v="2.45% of the road is exposed with a value of 64988.56"/>
    <n v="0"/>
    <n v="0"/>
    <n v="1"/>
    <n v="2.49956E-2"/>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2"/>
    <x v="26"/>
    <s v="Provincial"/>
    <n v="2600000"/>
    <n v="4.2922799999999999"/>
    <n v="1.6105600000000001E-2"/>
    <n v="41874.560000000005"/>
    <n v="3.752224924748619E-3"/>
    <n v="1"/>
    <s v="0.38% of the road is exposed with a value of 41874.56"/>
    <n v="7.9932092800000017E-3"/>
    <n v="0.49630000000000002"/>
    <n v="4"/>
    <n v="8.1123907199999994E-3"/>
    <n v="0.50369999999999993"/>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2"/>
    <x v="26"/>
    <s v="Provincial"/>
    <n v="2600000"/>
    <n v="4.2922799999999999"/>
    <n v="9.1956099999999999E-3"/>
    <n v="23908.585999999999"/>
    <n v="2.1423602374495607E-3"/>
    <n v="1"/>
    <s v="0.21% of the road is exposed with a value of 23908.59"/>
    <n v="4.5637812429999997E-3"/>
    <n v="0.49630000000000002"/>
    <n v="4"/>
    <n v="4.6318287570000002E-3"/>
    <n v="0.50370000000000004"/>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2"/>
    <x v="26"/>
    <s v="Provincial"/>
    <n v="2600000"/>
    <n v="4.2922799999999999"/>
    <n v="0.123335"/>
    <n v="320671"/>
    <n v="2.873414595506351E-2"/>
    <n v="1"/>
    <s v="2.87% of the road is exposed with a value of 320671"/>
    <n v="6.12111605E-2"/>
    <n v="0.49630000000000002"/>
    <n v="4"/>
    <n v="6.21238395E-2"/>
    <n v="0.50370000000000004"/>
    <n v="5"/>
    <n v="4.5"/>
    <s v="49.63% of the exposed length is cement/asphalt road while 50.3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1"/>
    <n v="4"/>
    <s v="LOW RISK"/>
  </r>
  <r>
    <s v="SEA LEVEL RISE"/>
    <n v="4"/>
    <m/>
    <x v="2"/>
    <x v="26"/>
    <s v="Barangay"/>
    <n v="2600000"/>
    <n v="10.9047"/>
    <n v="5.2101300000000003E-3"/>
    <n v="13546.338000000002"/>
    <n v="4.7778755949269585E-4"/>
    <n v="1"/>
    <s v="0.05% of the road is exposed with a value of 13546.34"/>
    <n v="2.6050650000000002E-3"/>
    <n v="0.5"/>
    <n v="4"/>
    <n v="2.6050650000000002E-3"/>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6"/>
    <s v="Barangay"/>
    <n v="2600000"/>
    <n v="10.9047"/>
    <n v="4.2123000000000004E-3"/>
    <n v="10951.980000000001"/>
    <n v="3.8628297889900688E-4"/>
    <n v="1"/>
    <s v="0.04% of the road is exposed with a value of 10951.98"/>
    <n v="2.1061500000000002E-3"/>
    <n v="0.5"/>
    <n v="4"/>
    <n v="2.1061500000000002E-3"/>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6"/>
    <s v="Barangay"/>
    <n v="2600000"/>
    <n v="10.9047"/>
    <n v="2.5517600000000001E-2"/>
    <n v="66345.760000000009"/>
    <n v="2.3400552055535687E-3"/>
    <n v="1"/>
    <s v="0.23% of the road is exposed with a value of 66345.76"/>
    <n v="1.2758800000000001E-2"/>
    <n v="0.5"/>
    <n v="4"/>
    <n v="1.2758800000000001E-2"/>
    <n v="0.5"/>
    <n v="4"/>
    <n v="4"/>
    <s v="50% of the exposed length is cement/asphalt road while 5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1"/>
    <n v="4"/>
    <s v="LOW RISK"/>
  </r>
  <r>
    <s v="SEA LEVEL RISE"/>
    <n v="4"/>
    <m/>
    <x v="2"/>
    <x v="29"/>
    <s v="Barangay"/>
    <n v="2600000"/>
    <n v="14.2631"/>
    <n v="3.83943E-3"/>
    <n v="9982.518"/>
    <n v="2.6918622178909212E-4"/>
    <n v="1"/>
    <s v="0.03% of the road is exposed with a value of 9982.52"/>
    <n v="2.0272190399999999E-4"/>
    <n v="5.28E-2"/>
    <n v="2"/>
    <n v="3.6367080959999998E-3"/>
    <n v="0.94719999999999993"/>
    <n v="5"/>
    <n v="3.5"/>
    <s v="5.28% of the exposed length is cement/asphalt road while 94.72%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1"/>
    <n v="4"/>
    <s v="LOW RISK"/>
  </r>
  <r>
    <s v="SEA LEVEL RISE"/>
    <n v="4"/>
    <m/>
    <x v="2"/>
    <x v="30"/>
    <s v="Barangay"/>
    <n v="2600000"/>
    <n v="20.832799999999999"/>
    <n v="0.19560900000000001"/>
    <n v="508583.4"/>
    <n v="9.3894723704926845E-3"/>
    <n v="1"/>
    <s v="0.94% of the road is exposed with a value of 508583.4"/>
    <n v="0"/>
    <n v="0"/>
    <n v="1"/>
    <n v="0.19560900000000001"/>
    <n v="1"/>
    <n v="5"/>
    <n v="3"/>
    <s v="0% of the exposed length is cement/asphalt road while 10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1"/>
    <n v="4"/>
    <s v="LOW RISK"/>
  </r>
  <r>
    <s v="SEA LEVEL RISE"/>
    <n v="4"/>
    <m/>
    <x v="3"/>
    <x v="31"/>
    <s v="City"/>
    <n v="2600000"/>
    <n v="0.431479"/>
    <n v="0.12543699999999999"/>
    <n v="326136.19999999995"/>
    <n v="0.29071403243263283"/>
    <n v="3"/>
    <s v="29.07% of the road is exposed with a value of 326136.2"/>
    <n v="0.1060946146"/>
    <n v="0.8458"/>
    <n v="5"/>
    <n v="1.9342385399999995E-2"/>
    <n v="0.15419999999999998"/>
    <n v="3"/>
    <n v="4"/>
    <s v="84.58% of the exposed length is cement/asphalt road while 15.4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2"/>
    <s v="Barangay"/>
    <n v="2600000"/>
    <n v="0.80499799999999999"/>
    <n v="0.55643399999999998"/>
    <n v="1446728.4"/>
    <n v="0.69122407757534798"/>
    <n v="5"/>
    <s v="69.12% of the road is exposed with a value of 1446728.4"/>
    <n v="0.55643399999999998"/>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3"/>
    <s v="City"/>
    <n v="2600000"/>
    <n v="0.77489699999999995"/>
    <n v="0.220197"/>
    <n v="572512.19999999995"/>
    <n v="0.28416292746003663"/>
    <n v="3"/>
    <s v="28.42% of the road is exposed with a value of 572512.2"/>
    <n v="0.22019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3"/>
    <s v="Barangay"/>
    <n v="2600000"/>
    <n v="0.146922"/>
    <n v="1.0699800000000001E-2"/>
    <n v="27819.480000000003"/>
    <n v="7.2826397680401847E-2"/>
    <n v="2"/>
    <s v="7.28% of the road is exposed with a value of 27819.48"/>
    <n v="1.0699800000000001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31"/>
    <s v="City"/>
    <n v="2600000"/>
    <n v="0.431479"/>
    <n v="0.237175"/>
    <n v="616655"/>
    <n v="0.5496791269100002"/>
    <n v="5"/>
    <s v="54.97% of the road is exposed with a value of 616655"/>
    <n v="0.20060261499999998"/>
    <n v="0.8458"/>
    <n v="5"/>
    <n v="3.6572385000000013E-2"/>
    <n v="0.15420000000000006"/>
    <n v="3"/>
    <n v="4"/>
    <s v="84.58% of the exposed length is cement/asphalt road while 15.4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s v="SEA LEVEL RISE"/>
    <n v="4"/>
    <m/>
    <x v="3"/>
    <x v="31"/>
    <s v="Barangay"/>
    <n v="2600000"/>
    <n v="4.0646899999999997"/>
    <n v="0.212252"/>
    <n v="551855.19999999995"/>
    <n v="5.2218496367496661E-2"/>
    <n v="2"/>
    <s v="5.22% of the road is exposed with a value of 551855.2"/>
    <n v="0.1698016"/>
    <n v="0.8"/>
    <n v="5"/>
    <n v="4.2450399999999999E-2"/>
    <n v="0.2"/>
    <n v="3"/>
    <n v="4"/>
    <s v="80% of the exposed length is cement/asphalt road while 2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1"/>
    <s v="Barangay"/>
    <n v="2600000"/>
    <n v="4.0646899999999997"/>
    <n v="1.74719"/>
    <n v="4542694"/>
    <n v="0.4298458185003039"/>
    <n v="4"/>
    <s v="42.98% of the road is exposed with a value of 4542694"/>
    <n v="1.3977520000000001"/>
    <n v="0.8"/>
    <n v="5"/>
    <n v="0.34943799999999992"/>
    <n v="0.19999999999999996"/>
    <n v="3"/>
    <n v="4"/>
    <s v="80% of the exposed length is cement/asphalt road while 2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1"/>
    <s v="Barangay"/>
    <n v="2600000"/>
    <n v="4.0646899999999997"/>
    <n v="6.4293299999999996E-3"/>
    <n v="16716.257999999998"/>
    <n v="1.5817516218949047E-3"/>
    <n v="1"/>
    <s v="0.16% of the road is exposed with a value of 16716.26"/>
    <n v="5.1434640000000004E-3"/>
    <n v="0.8"/>
    <n v="5"/>
    <n v="1.2858659999999992E-3"/>
    <n v="0.1999999999999999"/>
    <n v="3"/>
    <n v="4"/>
    <s v="80% of the exposed length is cement/asphalt road while 2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34"/>
    <s v="City"/>
    <n v="2600000"/>
    <n v="1.2456199999999999"/>
    <n v="0.70947099999999996"/>
    <n v="1844624.5999999999"/>
    <n v="0.56957258232847896"/>
    <n v="5"/>
    <s v="56.96% of the road is exposed with a value of 1844624.6"/>
    <n v="0.1808441579"/>
    <n v="0.25490000000000002"/>
    <n v="3"/>
    <n v="0.52862684209999999"/>
    <n v="0.74509999999999998"/>
    <n v="5"/>
    <n v="4"/>
    <s v="25.49% of the exposed length is cement/asphalt road while 74.51%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s v="SEA LEVEL RISE"/>
    <n v="4"/>
    <m/>
    <x v="3"/>
    <x v="34"/>
    <s v="City"/>
    <n v="2600000"/>
    <n v="1.2456199999999999"/>
    <n v="0.53614799999999996"/>
    <n v="1393984.7999999998"/>
    <n v="0.43042661485846406"/>
    <n v="4"/>
    <s v="43.04% of the road is exposed with a value of 1393984.8"/>
    <n v="0.13666412519999999"/>
    <n v="0.25490000000000002"/>
    <n v="3"/>
    <n v="0.39948387479999997"/>
    <n v="0.74509999999999998"/>
    <n v="5"/>
    <n v="4"/>
    <s v="25.49% of the exposed length is cement/asphalt road while 74.51%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4"/>
    <s v="Barangay"/>
    <n v="2600000"/>
    <n v="4.7898800000000001"/>
    <n v="1.99417"/>
    <n v="5184842"/>
    <n v="0.41632984542410245"/>
    <n v="4"/>
    <s v="41.63% of the road is exposed with a value of 5184842"/>
    <n v="0.4985425"/>
    <n v="0.25"/>
    <n v="3"/>
    <n v="1.4956274999999999"/>
    <n v="0.74999999999999989"/>
    <n v="5"/>
    <n v="4"/>
    <s v="25% of the exposed length is cement/asphalt road while 7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4"/>
    <s v="Barangay"/>
    <n v="2600000"/>
    <n v="4.7898800000000001"/>
    <n v="1.0761099999999999"/>
    <n v="2797885.9999999995"/>
    <n v="0.2246632483486016"/>
    <n v="3"/>
    <s v="22.47% of the road is exposed with a value of 2797886"/>
    <n v="0.26902749999999997"/>
    <n v="0.25"/>
    <n v="3"/>
    <n v="0.80708249999999992"/>
    <n v="0.75"/>
    <n v="5"/>
    <n v="4"/>
    <s v="25% of the exposed length is cement/asphalt road while 75%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4"/>
    <s v="Barangay"/>
    <n v="2600000"/>
    <n v="4.7898800000000001"/>
    <n v="1.7196"/>
    <n v="4470960"/>
    <n v="0.35900690622729586"/>
    <n v="4"/>
    <s v="35.9% of the road is exposed with a value of 4470960"/>
    <n v="0.4299"/>
    <n v="0.25"/>
    <n v="3"/>
    <n v="1.2897000000000001"/>
    <n v="0.75"/>
    <n v="5"/>
    <n v="4"/>
    <s v="25% of the exposed length is cement/asphalt road while 7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5"/>
    <s v="City"/>
    <n v="2600000"/>
    <n v="4.2239699999999996"/>
    <n v="0.70712799999999998"/>
    <n v="1838532.8"/>
    <n v="0.16740838594971083"/>
    <n v="3"/>
    <s v="16.74% of the road is exposed with a value of 1838532.8"/>
    <n v="0.3960623928"/>
    <n v="0.56010000000000004"/>
    <n v="5"/>
    <n v="0.31106560719999998"/>
    <n v="0.43990000000000001"/>
    <n v="4"/>
    <n v="4.5"/>
    <s v="56.01% of the exposed length is cement/asphalt road while 43.99%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s v="SEA LEVEL RISE"/>
    <n v="4"/>
    <m/>
    <x v="3"/>
    <x v="35"/>
    <s v="City"/>
    <n v="2600000"/>
    <n v="4.2239699999999996"/>
    <n v="3.01294"/>
    <n v="7833644"/>
    <n v="0.71329578571817509"/>
    <n v="5"/>
    <s v="71.33% of the road is exposed with a value of 7833644"/>
    <n v="1.687547694"/>
    <n v="0.56010000000000004"/>
    <n v="5"/>
    <n v="1.3253923059999999"/>
    <n v="0.43989999999999996"/>
    <n v="4"/>
    <n v="4.5"/>
    <s v="56.01% of the exposed length is cement/asphalt road while 43.9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35"/>
    <s v="City"/>
    <n v="2600000"/>
    <n v="4.2239699999999996"/>
    <n v="3.9121700000000002E-2"/>
    <n v="101716.42000000001"/>
    <n v="9.261831878540806E-3"/>
    <n v="1"/>
    <s v="0.93% of the road is exposed with a value of 101716.42"/>
    <n v="2.1912064170000002E-2"/>
    <n v="0.56010000000000004"/>
    <n v="5"/>
    <n v="1.720963583E-2"/>
    <n v="0.43989999999999996"/>
    <n v="4"/>
    <n v="4.5"/>
    <s v="56.01% of the exposed length is cement/asphalt road while 43.9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35"/>
    <s v="National"/>
    <n v="5200000"/>
    <n v="0.80173899999999998"/>
    <n v="0.80173899999999998"/>
    <n v="4169042.8"/>
    <n v="1"/>
    <n v="5"/>
    <s v="100% of the road is exposed with a value of 4169042.8"/>
    <n v="0.80173899999999998"/>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5"/>
    <s v="Barangay"/>
    <n v="2600000"/>
    <n v="11.186999999999999"/>
    <n v="1.1097699999999999"/>
    <n v="2885402"/>
    <n v="9.9201752033610438E-2"/>
    <n v="2"/>
    <s v="9.92% of the road is exposed with a value of 2885402"/>
    <n v="0.61037350000000001"/>
    <n v="0.55000000000000004"/>
    <n v="5"/>
    <n v="0.49939649999999991"/>
    <n v="0.44999999999999996"/>
    <n v="4"/>
    <n v="4.5"/>
    <s v="55% of the exposed length is cement/asphalt road while 45%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s v="SEA LEVEL RISE"/>
    <n v="4"/>
    <m/>
    <x v="3"/>
    <x v="35"/>
    <s v="Barangay"/>
    <n v="2600000"/>
    <n v="11.186999999999999"/>
    <n v="7.8475099999999998"/>
    <n v="20403526"/>
    <n v="0.70148475909537855"/>
    <n v="5"/>
    <s v="70.15% of the road is exposed with a value of 20403526"/>
    <n v="4.3161304999999999"/>
    <n v="0.55000000000000004"/>
    <n v="5"/>
    <n v="3.5313794999999999"/>
    <n v="0.45"/>
    <n v="4"/>
    <n v="4.5"/>
    <s v="55% of the exposed length is cement/asphalt road while 4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36"/>
    <s v="National"/>
    <n v="5200000"/>
    <n v="0.94423400000000002"/>
    <n v="0.25508199999999998"/>
    <n v="1326426.3999999999"/>
    <n v="0.27014701864156554"/>
    <n v="3"/>
    <s v="27.01% of the road is exposed with a value of 1326426.4"/>
    <n v="0.25508199999999998"/>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6"/>
    <s v="National"/>
    <n v="5200000"/>
    <n v="0.94423400000000002"/>
    <n v="0.28959000000000001"/>
    <n v="1505868"/>
    <n v="0.30669304430893191"/>
    <n v="4"/>
    <s v="30.67% of the road is exposed with a value of 1505868"/>
    <n v="0.28959000000000001"/>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6"/>
    <s v="National"/>
    <n v="5200000"/>
    <n v="0.94423400000000002"/>
    <n v="0.17436099999999999"/>
    <n v="906677.2"/>
    <n v="0.1846586757096228"/>
    <n v="3"/>
    <s v="18.47% of the road is exposed with a value of 906677.2"/>
    <n v="0.17436099999999999"/>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6"/>
    <s v="Barangay"/>
    <n v="2600000"/>
    <n v="5.52121"/>
    <n v="0.44080200000000003"/>
    <n v="1146085.2000000002"/>
    <n v="7.9837934076044934E-2"/>
    <n v="2"/>
    <s v="7.98% of the road is exposed with a value of 1146085.2"/>
    <n v="0.1184434974"/>
    <n v="0.26869999999999999"/>
    <n v="3"/>
    <n v="0.32235850260000004"/>
    <n v="0.73130000000000006"/>
    <n v="5"/>
    <n v="4"/>
    <s v="26.87% of the exposed length is cement/asphalt road while 73.13%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6"/>
    <s v="Barangay"/>
    <n v="2600000"/>
    <n v="5.52121"/>
    <n v="1.13731"/>
    <n v="2957006"/>
    <n v="0.20598926684549221"/>
    <n v="3"/>
    <s v="20.6% of the road is exposed with a value of 2957006"/>
    <n v="0.30559519699999999"/>
    <n v="0.26869999999999999"/>
    <n v="3"/>
    <n v="0.83171480300000011"/>
    <n v="0.73130000000000006"/>
    <n v="5"/>
    <n v="4"/>
    <s v="26.87% of the exposed length is cement/asphalt road while 73.13%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6"/>
    <s v="Barangay"/>
    <n v="2600000"/>
    <n v="5.52121"/>
    <n v="0.136768"/>
    <n v="355596.79999999999"/>
    <n v="2.477138163554728E-2"/>
    <n v="1"/>
    <s v="2.48% of the road is exposed with a value of 355596.8"/>
    <n v="3.6749561600000001E-2"/>
    <n v="0.26869999999999999"/>
    <n v="3"/>
    <n v="0.10001843839999999"/>
    <n v="0.73129999999999995"/>
    <n v="5"/>
    <n v="4"/>
    <s v="26.87% of the exposed length is cement/asphalt road while 73.13%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37"/>
    <s v="City"/>
    <n v="2600000"/>
    <n v="3.6298300000000001"/>
    <n v="0.182425"/>
    <n v="474305"/>
    <n v="5.0257174578423783E-2"/>
    <n v="2"/>
    <s v="5.03% of the road is exposed with a value of 474305"/>
    <n v="0.15163166"/>
    <n v="0.83120000000000005"/>
    <n v="5"/>
    <n v="3.0793340000000002E-2"/>
    <n v="0.16880000000000001"/>
    <n v="3"/>
    <n v="4"/>
    <s v="83.12% of the exposed length is cement/asphalt road while 16.8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2"/>
    <s v="City"/>
    <n v="2600000"/>
    <n v="1.0601700000000001"/>
    <n v="0.64525699999999997"/>
    <n v="1677668.2"/>
    <n v="0.60863540752898115"/>
    <n v="5"/>
    <s v="60.86% of the road is exposed with a value of 1677668.2"/>
    <n v="0.645256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2"/>
    <s v="National"/>
    <n v="5200000"/>
    <n v="0.57037800000000005"/>
    <n v="0.54398599999999997"/>
    <n v="2828727.1999999997"/>
    <n v="0.95372893063897968"/>
    <n v="5"/>
    <s v="95.37% of the road is exposed with a value of 2828727.2"/>
    <n v="0.543985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2"/>
    <s v="Barangay"/>
    <n v="2600000"/>
    <n v="0.80499799999999999"/>
    <n v="7.8887799999999998E-3"/>
    <n v="20510.827999999998"/>
    <n v="9.799751055282125E-3"/>
    <n v="1"/>
    <s v="0.98% of the road is exposed with a value of 20510.83"/>
    <n v="7.8887799999999998E-3"/>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s v="SEA LEVEL RISE"/>
    <n v="4"/>
    <m/>
    <x v="3"/>
    <x v="38"/>
    <s v="City"/>
    <n v="2600000"/>
    <n v="2.0895999999999999"/>
    <n v="0.652173"/>
    <n v="1695649.8"/>
    <n v="0.31210423047473201"/>
    <n v="4"/>
    <s v="31.21% of the road is exposed with a value of 1695649.8"/>
    <n v="0.2060214507"/>
    <n v="0.31590000000000001"/>
    <n v="4"/>
    <n v="0.44615154930000001"/>
    <n v="0.68410000000000004"/>
    <n v="5"/>
    <n v="4.5"/>
    <s v="31.59% of the exposed length is cement/asphalt road while 68.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38"/>
    <s v="City"/>
    <n v="2600000"/>
    <n v="2.0895999999999999"/>
    <n v="0.97992699999999999"/>
    <n v="2547810.2000000002"/>
    <n v="0.46895434532924962"/>
    <n v="4"/>
    <s v="46.9% of the road is exposed with a value of 2547810.2"/>
    <n v="0.3095589393"/>
    <n v="0.31590000000000001"/>
    <n v="4"/>
    <n v="0.67036806069999999"/>
    <n v="0.68410000000000004"/>
    <n v="5"/>
    <n v="4.5"/>
    <s v="31.59% of the exposed length is cement/asphalt road while 68.41%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38"/>
    <s v="Barangay"/>
    <n v="2600000"/>
    <n v="3.5093100000000002"/>
    <n v="1.2436799999999999"/>
    <n v="3233567.9999999995"/>
    <n v="0.35439445361053878"/>
    <n v="4"/>
    <s v="35.44% of the road is exposed with a value of 3233568"/>
    <n v="0.38554079999999996"/>
    <n v="0.31"/>
    <n v="4"/>
    <n v="0.85813919999999988"/>
    <n v="0.69"/>
    <n v="5"/>
    <n v="4.5"/>
    <s v="31% of the exposed length is cement/asphalt road while 6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38"/>
    <s v="Barangay"/>
    <n v="2600000"/>
    <n v="3.5093100000000002"/>
    <n v="1.7080500000000001"/>
    <n v="4440930"/>
    <n v="0.48671961154756915"/>
    <n v="4"/>
    <s v="48.67% of the road is exposed with a value of 4440930"/>
    <n v="0.52949550000000001"/>
    <n v="0.31"/>
    <n v="4"/>
    <n v="1.1785545000000002"/>
    <n v="0.69000000000000006"/>
    <n v="5"/>
    <n v="4.5"/>
    <s v="31% of the exposed length is cement/asphalt road while 6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38"/>
    <s v="Barangay"/>
    <n v="2600000"/>
    <n v="3.5093100000000002"/>
    <n v="8.3180299999999999E-4"/>
    <n v="2162.6878000000002"/>
    <n v="2.3702750683182733E-4"/>
    <n v="1"/>
    <s v="0.02% of the road is exposed with a value of 2162.69"/>
    <n v="2.5785892999999999E-4"/>
    <n v="0.31"/>
    <n v="4"/>
    <n v="5.7394407E-4"/>
    <n v="0.69000000000000006"/>
    <n v="5"/>
    <n v="4.5"/>
    <s v="31% of the exposed length is cement/asphalt road while 6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39"/>
    <s v="City"/>
    <n v="2600000"/>
    <n v="1.1698999999999999"/>
    <n v="0.26651399999999997"/>
    <n v="692936.39999999991"/>
    <n v="0.22780921446277458"/>
    <n v="3"/>
    <s v="22.78% of the road is exposed with a value of 692936.4"/>
    <n v="0.21870138839999997"/>
    <n v="0.8206"/>
    <n v="5"/>
    <n v="4.7812611599999999E-2"/>
    <n v="0.1794"/>
    <n v="3"/>
    <n v="4"/>
    <s v="82.06% of the exposed length is cement/asphalt road while 17.94%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9"/>
    <s v="City"/>
    <n v="2600000"/>
    <n v="1.1698999999999999"/>
    <n v="0.56064800000000004"/>
    <n v="1457684.8"/>
    <n v="0.47922728438328066"/>
    <n v="4"/>
    <s v="47.92% of the road is exposed with a value of 1457684.8"/>
    <n v="0.46006774880000001"/>
    <n v="0.8206"/>
    <n v="5"/>
    <n v="0.10058025120000003"/>
    <n v="0.17940000000000003"/>
    <n v="3"/>
    <n v="4"/>
    <s v="82.06% of the exposed length is cement/asphalt road while 17.94%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9"/>
    <s v="National"/>
    <n v="5200000"/>
    <n v="1.0255700000000001"/>
    <n v="0.73895299999999997"/>
    <n v="3842555.5999999996"/>
    <n v="0.72052907163821089"/>
    <n v="5"/>
    <s v="72.05% of the road is exposed with a value of 3842555.6"/>
    <n v="0.73895299999999997"/>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39"/>
    <s v="Barangay"/>
    <n v="2600000"/>
    <n v="1.9142600000000001"/>
    <n v="0.203539"/>
    <n v="529201.4"/>
    <n v="0.10632777156708074"/>
    <n v="2"/>
    <s v="10.63% of the road is exposed with a value of 529201.4"/>
    <n v="0.16690197999999998"/>
    <n v="0.82"/>
    <n v="5"/>
    <n v="3.663702000000002E-2"/>
    <n v="0.1800000000000001"/>
    <n v="3"/>
    <n v="4"/>
    <s v="82% of the exposed length is cement/asphalt road while 1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39"/>
    <s v="Barangay"/>
    <n v="2600000"/>
    <n v="1.9142600000000001"/>
    <n v="0.52456999999999998"/>
    <n v="1363882"/>
    <n v="0.2740327855150293"/>
    <n v="3"/>
    <s v="27.4% of the road is exposed with a value of 1363882"/>
    <n v="0.43014739999999996"/>
    <n v="0.82"/>
    <n v="5"/>
    <n v="9.4422600000000023E-2"/>
    <n v="0.18000000000000005"/>
    <n v="3"/>
    <n v="4"/>
    <s v="82% of the exposed length is cement/asphalt road while 18%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39"/>
    <s v="Barangay"/>
    <n v="2600000"/>
    <n v="1.9142600000000001"/>
    <n v="0.13682900000000001"/>
    <n v="355755.4"/>
    <n v="7.1478795983826643E-2"/>
    <n v="2"/>
    <s v="7.15% of the road is exposed with a value of 355755.4"/>
    <n v="0.11219978"/>
    <n v="0.82"/>
    <n v="5"/>
    <n v="2.4629220000000007E-2"/>
    <n v="0.18000000000000005"/>
    <n v="3"/>
    <n v="4"/>
    <s v="82% of the exposed length is cement/asphalt road while 18%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40"/>
    <s v="City"/>
    <n v="2600000"/>
    <n v="3.5799599999999998"/>
    <n v="2.50604"/>
    <n v="6515704"/>
    <n v="0.70001899462563832"/>
    <n v="5"/>
    <s v="70% of the road is exposed with a value of 6515704"/>
    <n v="0.93299869200000007"/>
    <n v="0.37230000000000002"/>
    <n v="4"/>
    <n v="1.5730413080000001"/>
    <n v="0.62770000000000004"/>
    <n v="5"/>
    <n v="4.5"/>
    <s v="37.23% of the exposed length is cement/asphalt road while 62.77%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40"/>
    <s v="City"/>
    <n v="2600000"/>
    <n v="3.5799599999999998"/>
    <n v="1.0168900000000001"/>
    <n v="2643914"/>
    <n v="0.28405065978390825"/>
    <n v="3"/>
    <s v="28.41% of the road is exposed with a value of 2643914"/>
    <n v="0.37858814700000004"/>
    <n v="0.37230000000000002"/>
    <n v="4"/>
    <n v="0.63830185299999997"/>
    <n v="0.62769999999999992"/>
    <n v="5"/>
    <n v="4.5"/>
    <s v="37.23% of the exposed length is cement/asphalt road while 62.77%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s v="SEA LEVEL RISE"/>
    <n v="4"/>
    <m/>
    <x v="3"/>
    <x v="40"/>
    <s v="City"/>
    <n v="2600000"/>
    <n v="3.5799599999999998"/>
    <n v="5.70248E-2"/>
    <n v="148264.48000000001"/>
    <n v="1.5928893060257656E-2"/>
    <n v="1"/>
    <s v="1.59% of the road is exposed with a value of 148264.48"/>
    <n v="2.123033304E-2"/>
    <n v="0.37230000000000002"/>
    <n v="4"/>
    <n v="3.579446696E-2"/>
    <n v="0.62770000000000004"/>
    <n v="5"/>
    <n v="4.5"/>
    <s v="37.23% of the exposed length is cement/asphalt road while 62.77%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40"/>
    <s v="National"/>
    <n v="5200000"/>
    <n v="0.57136399999999998"/>
    <n v="2.4033499999999999E-2"/>
    <n v="124974.2"/>
    <n v="4.2063378161732279E-2"/>
    <n v="1"/>
    <s v="4.21% of the road is exposed with a value of 124974.2"/>
    <n v="2.40334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s v="SEA LEVEL RISE"/>
    <n v="4"/>
    <m/>
    <x v="3"/>
    <x v="40"/>
    <s v="National"/>
    <n v="5200000"/>
    <n v="0.57136399999999998"/>
    <n v="0.54733100000000001"/>
    <n v="2846121.2"/>
    <n v="0.95793749693715391"/>
    <n v="5"/>
    <s v="95.79% of the road is exposed with a value of 2846121.2"/>
    <n v="0.547331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0"/>
    <s v="Barangay"/>
    <n v="2600000"/>
    <n v="3.6743800000000002"/>
    <n v="1.55643"/>
    <n v="4046718"/>
    <n v="0.42358983012099999"/>
    <n v="4"/>
    <s v="42.36% of the road is exposed with a value of 4046718"/>
    <n v="0.57587909999999998"/>
    <n v="0.37"/>
    <n v="4"/>
    <n v="0.9805509"/>
    <n v="0.63"/>
    <n v="5"/>
    <n v="4.5"/>
    <s v="37% of the exposed length is cement/asphalt road while 63%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40"/>
    <s v="Barangay"/>
    <n v="2600000"/>
    <n v="3.6743800000000002"/>
    <n v="2.0481199999999999"/>
    <n v="5325112"/>
    <n v="0.55740560312215937"/>
    <n v="5"/>
    <s v="55.74% of the road is exposed with a value of 5325112"/>
    <n v="0.75780439999999993"/>
    <n v="0.37"/>
    <n v="4"/>
    <n v="1.2903156"/>
    <n v="0.63"/>
    <n v="5"/>
    <n v="4.5"/>
    <s v="37% of the exposed length is cement/asphalt road while 6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40"/>
    <s v="Barangay"/>
    <n v="2600000"/>
    <n v="3.6743800000000002"/>
    <n v="6.9831000000000004E-2"/>
    <n v="181560.6"/>
    <n v="1.9004838911598692E-2"/>
    <n v="1"/>
    <s v="1.9% of the road is exposed with a value of 181560.6"/>
    <n v="2.5837470000000001E-2"/>
    <n v="0.37"/>
    <n v="4"/>
    <n v="4.3993530000000003E-2"/>
    <n v="0.63"/>
    <n v="5"/>
    <n v="4.5"/>
    <s v="37% of the exposed length is cement/asphalt road while 63%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41"/>
    <s v="City"/>
    <n v="2600000"/>
    <n v="0.85608099999999998"/>
    <n v="0.106631"/>
    <n v="277240.60000000003"/>
    <n v="0.12455713886886872"/>
    <n v="2"/>
    <s v="12.46% of the road is exposed with a value of 277240.6"/>
    <n v="0.106631"/>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41"/>
    <s v="City"/>
    <n v="2600000"/>
    <n v="0.85608099999999998"/>
    <n v="0.70284000000000002"/>
    <n v="1827384"/>
    <n v="0.82099707854747395"/>
    <n v="5"/>
    <s v="82.1% of the road is exposed with a value of 1827384"/>
    <n v="0.7028400000000000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2"/>
    <s v="City"/>
    <n v="2600000"/>
    <n v="1.65096"/>
    <n v="0.79353200000000002"/>
    <n v="2063183.2"/>
    <n v="0.48064883461743474"/>
    <n v="4"/>
    <s v="48.06% of the road is exposed with a value of 2063183.2"/>
    <n v="0.40398714120000001"/>
    <n v="0.5091"/>
    <n v="5"/>
    <n v="0.3895448588"/>
    <n v="0.4909"/>
    <n v="4"/>
    <n v="4.5"/>
    <s v="50.91% of the exposed length is cement/asphalt road while 49.09%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42"/>
    <s v="National"/>
    <n v="5200000"/>
    <n v="0.59291700000000003"/>
    <n v="0.40837499999999999"/>
    <n v="2123550"/>
    <n v="0.68875576176766728"/>
    <n v="5"/>
    <s v="68.88% of the road is exposed with a value of 2123550"/>
    <n v="0.408374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2"/>
    <s v="Barangay"/>
    <n v="2600000"/>
    <n v="2.4005299999999998"/>
    <n v="2.9945099999999999E-2"/>
    <n v="77857.259999999995"/>
    <n v="1.2474370243237953E-2"/>
    <n v="1"/>
    <s v="1.25% of the road is exposed with a value of 77857.26"/>
    <n v="1.5272001E-2"/>
    <n v="0.51"/>
    <n v="5"/>
    <n v="1.4673098999999998E-2"/>
    <n v="0.49"/>
    <n v="4"/>
    <n v="4.5"/>
    <s v="51% of the exposed length is cement/asphalt road while 49%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42"/>
    <s v="Barangay"/>
    <n v="2600000"/>
    <n v="2.4005299999999998"/>
    <n v="1.2435400000000001"/>
    <n v="3233204.0000000005"/>
    <n v="0.5180272689781007"/>
    <n v="5"/>
    <s v="51.8% of the road is exposed with a value of 3233204"/>
    <n v="0.63420540000000003"/>
    <n v="0.51"/>
    <n v="5"/>
    <n v="0.60933460000000006"/>
    <n v="0.49"/>
    <n v="4"/>
    <n v="4.5"/>
    <s v="51% of the exposed length is cement/asphalt road while 49%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43"/>
    <s v="City"/>
    <n v="2600000"/>
    <n v="7.5947500000000003"/>
    <n v="1.2336"/>
    <n v="3207360"/>
    <n v="0.1624279930214951"/>
    <n v="3"/>
    <s v="16.24% of the road is exposed with a value of 3207360"/>
    <n v="0.72733056000000007"/>
    <n v="0.58960000000000001"/>
    <n v="5"/>
    <n v="0.50626943999999996"/>
    <n v="0.41039999999999993"/>
    <n v="4"/>
    <n v="4.5"/>
    <s v="58.96% of the exposed length is cement/asphalt road while 41.04% is rough road"/>
    <n v="3.7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125"/>
    <s v="MEDIUM LOW"/>
    <n v="2"/>
    <n v="8"/>
    <s v="MODERATE RISK"/>
  </r>
  <r>
    <s v="SEA LEVEL RISE"/>
    <n v="4"/>
    <m/>
    <x v="3"/>
    <x v="43"/>
    <s v="Barangay"/>
    <n v="2600000"/>
    <n v="3.7054800000000001"/>
    <n v="1.48732"/>
    <n v="3867032"/>
    <n v="0.40138389628334248"/>
    <n v="4"/>
    <s v="40.14% of the road is exposed with a value of 3867032"/>
    <n v="0.89179707200000002"/>
    <n v="0.59960000000000002"/>
    <n v="5"/>
    <n v="0.59552292799999995"/>
    <n v="0.40039999999999998"/>
    <n v="4"/>
    <n v="4.5"/>
    <s v="59.96% of the exposed length is cement/asphalt road while 40.04%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44"/>
    <s v="City"/>
    <n v="2600000"/>
    <n v="0.29668699999999998"/>
    <n v="0.17996100000000001"/>
    <n v="467898.60000000003"/>
    <n v="0.60656853856084025"/>
    <n v="5"/>
    <s v="60.66% of the road is exposed with a value of 467898.6"/>
    <n v="0.14504856600000002"/>
    <n v="0.80600000000000005"/>
    <n v="5"/>
    <n v="3.4912433999999992E-2"/>
    <n v="0.19399999999999995"/>
    <n v="3"/>
    <n v="4"/>
    <s v="80.6% of the exposed length is cement/asphalt road while 19.4%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s v="SEA LEVEL RISE"/>
    <n v="4"/>
    <m/>
    <x v="3"/>
    <x v="44"/>
    <s v="National"/>
    <n v="5200000"/>
    <n v="0.72991399999999995"/>
    <n v="0.25501699999999999"/>
    <n v="1326088.3999999999"/>
    <n v="0.34937951594297412"/>
    <n v="4"/>
    <s v="34.94% of the road is exposed with a value of 1326088.4"/>
    <n v="0.25501699999999999"/>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44"/>
    <s v="Barangay"/>
    <n v="2600000"/>
    <n v="0.52997799999999995"/>
    <n v="3.6534700000000003E-2"/>
    <n v="94990.220000000016"/>
    <n v="6.893625773145301E-2"/>
    <n v="2"/>
    <s v="6.89% of the road is exposed with a value of 94990.22"/>
    <n v="2.9227760000000005E-2"/>
    <n v="0.8"/>
    <n v="5"/>
    <n v="7.3069399999999979E-3"/>
    <n v="0.19999999999999993"/>
    <n v="3"/>
    <n v="4"/>
    <s v="80% of the exposed length is cement/asphalt road while 2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45"/>
    <s v="City"/>
    <n v="2600000"/>
    <n v="1.15541"/>
    <n v="0.77207800000000004"/>
    <n v="2007402.8"/>
    <n v="0.66822859417868985"/>
    <n v="5"/>
    <s v="66.82% of the road is exposed with a value of 2007402.8"/>
    <n v="0.77207800000000004"/>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6"/>
    <s v="City"/>
    <n v="2600000"/>
    <n v="2.79182"/>
    <n v="0.26682800000000001"/>
    <n v="693752.8"/>
    <n v="9.5574929615806187E-2"/>
    <n v="2"/>
    <s v="9.56% of the road is exposed with a value of 693752.8"/>
    <n v="0.13066567160000001"/>
    <n v="0.48970000000000002"/>
    <n v="4"/>
    <n v="0.1361623284"/>
    <n v="0.51029999999999998"/>
    <n v="5"/>
    <n v="4.5"/>
    <s v="48.97% of the exposed length is cement/asphalt road while 51.03%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s v="SEA LEVEL RISE"/>
    <n v="4"/>
    <m/>
    <x v="3"/>
    <x v="46"/>
    <s v="City"/>
    <n v="2600000"/>
    <n v="2.79182"/>
    <n v="2.5249899999999998"/>
    <n v="6564974"/>
    <n v="0.9044243540056307"/>
    <n v="5"/>
    <s v="90.44% of the road is exposed with a value of 6564974"/>
    <n v="1.236487603"/>
    <n v="0.48970000000000002"/>
    <n v="4"/>
    <n v="1.2885023969999998"/>
    <n v="0.51029999999999998"/>
    <n v="5"/>
    <n v="4.5"/>
    <s v="48.97% of the exposed length is cement/asphalt road while 51.0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46"/>
    <s v="National"/>
    <n v="5200000"/>
    <n v="0.67111399999999999"/>
    <n v="0.305315"/>
    <n v="1587638"/>
    <n v="0.45493761119571341"/>
    <n v="4"/>
    <s v="45.49% of the road is exposed with a value of 1587638"/>
    <n v="0.305315"/>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46"/>
    <s v="National"/>
    <n v="5200000"/>
    <n v="0.67111399999999999"/>
    <n v="0.36579899999999999"/>
    <n v="1902154.7999999998"/>
    <n v="0.54506238880428659"/>
    <n v="5"/>
    <s v="54.51% of the road is exposed with a value of 1902154.8"/>
    <n v="0.365798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6"/>
    <s v="Barangay"/>
    <n v="2600000"/>
    <n v="3.54914"/>
    <n v="0.47216799999999998"/>
    <n v="1227636.8"/>
    <n v="0.13303729917670196"/>
    <n v="2"/>
    <s v="13.3% of the road is exposed with a value of 1227636.8"/>
    <n v="0.22664063999999998"/>
    <n v="0.48"/>
    <n v="4"/>
    <n v="0.24552736"/>
    <n v="0.52"/>
    <n v="5"/>
    <n v="4.5"/>
    <s v="48% of the exposed length is cement/asphalt road while 52%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s v="SEA LEVEL RISE"/>
    <n v="4"/>
    <m/>
    <x v="3"/>
    <x v="46"/>
    <s v="Barangay"/>
    <n v="2600000"/>
    <n v="3.54914"/>
    <n v="3.0769700000000002"/>
    <n v="8000122.0000000009"/>
    <n v="0.86696213730650251"/>
    <n v="5"/>
    <s v="86.7% of the road is exposed with a value of 8000122"/>
    <n v="1.4769456000000001"/>
    <n v="0.48"/>
    <n v="4"/>
    <n v="1.6000244000000001"/>
    <n v="0.52"/>
    <n v="5"/>
    <n v="4.5"/>
    <s v="48% of the exposed length is cement/asphalt road while 52%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47"/>
    <s v="City"/>
    <n v="2600000"/>
    <n v="1.26227"/>
    <n v="0.47628900000000002"/>
    <n v="1238351.4000000001"/>
    <n v="0.37732735468639833"/>
    <n v="4"/>
    <s v="37.73% of the road is exposed with a value of 1238351.4"/>
    <n v="9.0352023300000001E-2"/>
    <n v="0.18970000000000001"/>
    <n v="3"/>
    <n v="0.38593697670000005"/>
    <n v="0.81030000000000002"/>
    <n v="5"/>
    <n v="4"/>
    <s v="18.97% of the exposed length is cement/asphalt road while 81.03%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7"/>
    <s v="City"/>
    <n v="2600000"/>
    <n v="1.26227"/>
    <n v="0.55028600000000005"/>
    <n v="1430743.6"/>
    <n v="0.4359495195164268"/>
    <n v="4"/>
    <s v="43.59% of the road is exposed with a value of 1430743.6"/>
    <n v="0.10438925420000002"/>
    <n v="0.18970000000000001"/>
    <n v="3"/>
    <n v="0.44589674580000005"/>
    <n v="0.81030000000000002"/>
    <n v="5"/>
    <n v="4"/>
    <s v="18.97% of the exposed length is cement/asphalt road while 81.03%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7"/>
    <s v="Barangay"/>
    <n v="2600000"/>
    <n v="4.6481300000000001"/>
    <n v="2.4944799999999998"/>
    <n v="6485647.9999999991"/>
    <n v="0.53666313119469544"/>
    <n v="5"/>
    <s v="53.67% of the road is exposed with a value of 6485648"/>
    <n v="0.44900639999999997"/>
    <n v="0.18"/>
    <n v="3"/>
    <n v="2.0454735999999998"/>
    <n v="0.82"/>
    <n v="5"/>
    <n v="4"/>
    <s v="18% of the exposed length is cement/asphalt road while 8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s v="SEA LEVEL RISE"/>
    <n v="4"/>
    <m/>
    <x v="3"/>
    <x v="47"/>
    <s v="Barangay"/>
    <n v="2600000"/>
    <n v="4.6481300000000001"/>
    <n v="0.87162300000000004"/>
    <n v="2266219.8000000003"/>
    <n v="0.18752121821033405"/>
    <n v="3"/>
    <s v="18.75% of the road is exposed with a value of 2266219.8"/>
    <n v="0.15689214000000001"/>
    <n v="0.18"/>
    <n v="3"/>
    <n v="0.71473085999999997"/>
    <n v="0.82"/>
    <n v="5"/>
    <n v="4"/>
    <s v="18% of the exposed length is cement/asphalt road while 82%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47"/>
    <s v="Barangay"/>
    <n v="2600000"/>
    <n v="4.6481300000000001"/>
    <n v="0.43125799999999997"/>
    <n v="1121270.8"/>
    <n v="9.2780967830073599E-2"/>
    <n v="2"/>
    <s v="9.28% of the road is exposed with a value of 1121270.8"/>
    <n v="7.7626439999999991E-2"/>
    <n v="0.18"/>
    <n v="3"/>
    <n v="0.35363155999999996"/>
    <n v="0.82"/>
    <n v="5"/>
    <n v="4"/>
    <s v="18% of the exposed length is cement/asphalt road while 82%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48"/>
    <s v="City"/>
    <n v="2600000"/>
    <n v="0.77875799999999995"/>
    <n v="8.6021600000000004E-2"/>
    <n v="223656.16"/>
    <n v="0.11045998885404709"/>
    <n v="2"/>
    <s v="11.05% of the road is exposed with a value of 223656.16"/>
    <n v="8.6709772800000005E-3"/>
    <n v="0.1008"/>
    <n v="2"/>
    <n v="7.7350622719999998E-2"/>
    <n v="0.89919999999999989"/>
    <n v="5"/>
    <n v="3.5"/>
    <s v="10.08% of the exposed length is cement/asphalt road while 89.92%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48"/>
    <s v="National"/>
    <n v="5200000"/>
    <n v="0.71983299999999995"/>
    <n v="3.4174099999999999E-2"/>
    <n v="177705.32"/>
    <n v="4.7475039349404655E-2"/>
    <n v="1"/>
    <s v="4.75% of the road is exposed with a value of 177705.32"/>
    <n v="3.4174099999999999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s v="SEA LEVEL RISE"/>
    <n v="4"/>
    <m/>
    <x v="3"/>
    <x v="48"/>
    <s v="National"/>
    <n v="5200000"/>
    <n v="0.71983299999999995"/>
    <n v="9.3266799999999997E-2"/>
    <n v="484987.36"/>
    <n v="0.12956727463175488"/>
    <n v="2"/>
    <s v="12.96% of the road is exposed with a value of 484987.36"/>
    <n v="9.3266799999999997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48"/>
    <s v="Barangay"/>
    <n v="2600000"/>
    <n v="7.6228300000000004"/>
    <n v="0.73374200000000001"/>
    <n v="1907729.2"/>
    <n v="9.6255852485231858E-2"/>
    <n v="2"/>
    <s v="9.63% of the road is exposed with a value of 1907729.2"/>
    <n v="7.3374200000000001E-2"/>
    <n v="0.1"/>
    <n v="2"/>
    <n v="0.66036779999999995"/>
    <n v="0.89999999999999991"/>
    <n v="5"/>
    <n v="3.5"/>
    <s v="10% of the exposed length is cement/asphalt road while 90%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48"/>
    <s v="Barangay"/>
    <n v="2600000"/>
    <n v="7.6228300000000004"/>
    <n v="1.8081499999999999"/>
    <n v="4701190"/>
    <n v="0.23720193156609815"/>
    <n v="3"/>
    <s v="23.72% of the road is exposed with a value of 4701190"/>
    <n v="0.180815"/>
    <n v="0.1"/>
    <n v="2"/>
    <n v="1.627335"/>
    <n v="0.9"/>
    <n v="5"/>
    <n v="3.5"/>
    <s v="10% of the exposed length is cement/asphalt road while 90%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s v="SEA LEVEL RISE"/>
    <n v="4"/>
    <m/>
    <x v="3"/>
    <x v="48"/>
    <s v="Barangay"/>
    <n v="2600000"/>
    <n v="7.6228300000000004"/>
    <n v="5.90146E-2"/>
    <n v="153437.96"/>
    <n v="7.7418229187847555E-3"/>
    <n v="1"/>
    <s v="0.77% of the road is exposed with a value of 153437.96"/>
    <n v="5.9014600000000007E-3"/>
    <n v="0.1"/>
    <n v="2"/>
    <n v="5.3113140000000003E-2"/>
    <n v="0.9"/>
    <n v="5"/>
    <n v="3.5"/>
    <s v="10% of the exposed length is cement/asphalt road while 90% is rough road"/>
    <n v="2.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7499999999999993"/>
    <s v="LOW"/>
    <n v="2"/>
    <n v="8"/>
    <s v="MODERATE RISK"/>
  </r>
  <r>
    <s v="SEA LEVEL RISE"/>
    <n v="4"/>
    <m/>
    <x v="3"/>
    <x v="49"/>
    <s v="City"/>
    <n v="2600000"/>
    <n v="0.51031899999999997"/>
    <n v="0.12141100000000001"/>
    <n v="315668.60000000003"/>
    <n v="0.23791197270726744"/>
    <n v="3"/>
    <s v="23.79% of the road is exposed with a value of 315668.6"/>
    <n v="9.6193935300000005E-2"/>
    <n v="0.7923"/>
    <n v="5"/>
    <n v="2.52170647E-2"/>
    <n v="0.2077"/>
    <n v="3"/>
    <n v="4"/>
    <s v="79.23% of the exposed length is cement/asphalt road while 20.77%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49"/>
    <s v="National"/>
    <n v="5200000"/>
    <n v="0.21679499999999999"/>
    <n v="0.21679499999999999"/>
    <n v="1127334"/>
    <n v="1"/>
    <n v="5"/>
    <s v="100% of the road is exposed with a value of 1127334"/>
    <n v="0.21679499999999999"/>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49"/>
    <s v="Barangay"/>
    <n v="2600000"/>
    <n v="0.174846"/>
    <n v="0.10502599999999999"/>
    <n v="273067.59999999998"/>
    <n v="0.60067716733582688"/>
    <n v="5"/>
    <s v="60.07% of the road is exposed with a value of 273067.6"/>
    <n v="8.1920279999999998E-2"/>
    <n v="0.78"/>
    <n v="5"/>
    <n v="2.3105719999999996E-2"/>
    <n v="0.21999999999999997"/>
    <n v="3"/>
    <n v="4"/>
    <s v="78% of the exposed length is cement/asphalt road while 22% is rough road"/>
    <n v="4.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3499999999999999"/>
    <s v="MEDIUM LOW"/>
    <n v="2"/>
    <n v="8"/>
    <s v="MODERATE RISK"/>
  </r>
  <r>
    <s v="SEA LEVEL RISE"/>
    <n v="4"/>
    <m/>
    <x v="3"/>
    <x v="50"/>
    <s v="City"/>
    <n v="2600000"/>
    <n v="1.3411200000000001"/>
    <n v="0.46522400000000003"/>
    <n v="1209582.4000000001"/>
    <n v="0.34689214984490574"/>
    <n v="4"/>
    <s v="34.69% of the road is exposed with a value of 1209582.4"/>
    <n v="0.31658493200000004"/>
    <n v="0.68049999999999999"/>
    <n v="5"/>
    <n v="0.14863906799999999"/>
    <n v="0.31949999999999995"/>
    <n v="4"/>
    <n v="4.5"/>
    <s v="68.05% of the exposed length is cement/asphalt road while 31.95%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50"/>
    <s v="City"/>
    <n v="2600000"/>
    <n v="1.3411200000000001"/>
    <n v="0.63481200000000004"/>
    <n v="1650511.2000000002"/>
    <n v="0.47334466714387974"/>
    <n v="4"/>
    <s v="47.33% of the road is exposed with a value of 1650511.2"/>
    <n v="0.43198956600000005"/>
    <n v="0.68049999999999999"/>
    <n v="5"/>
    <n v="0.202822434"/>
    <n v="0.31949999999999995"/>
    <n v="4"/>
    <n v="4.5"/>
    <s v="68.05% of the exposed length is cement/asphalt road while 31.95%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50"/>
    <s v="City"/>
    <n v="2600000"/>
    <n v="1.3411200000000001"/>
    <n v="6.2653E-2"/>
    <n v="162897.79999999999"/>
    <n v="4.6716923168694822E-2"/>
    <n v="1"/>
    <s v="4.67% of the road is exposed with a value of 162897.8"/>
    <n v="4.2635366500000001E-2"/>
    <n v="0.68049999999999999"/>
    <n v="5"/>
    <n v="2.00176335E-2"/>
    <n v="0.31950000000000001"/>
    <n v="4"/>
    <n v="4.5"/>
    <s v="68.05% of the exposed length is cement/asphalt road while 31.95% is rough road"/>
    <n v="2.7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2499999999999996"/>
    <s v="LOW"/>
    <n v="2"/>
    <n v="8"/>
    <s v="MODERATE RISK"/>
  </r>
  <r>
    <s v="SEA LEVEL RISE"/>
    <n v="4"/>
    <m/>
    <x v="3"/>
    <x v="50"/>
    <s v="Barangay"/>
    <n v="2600000"/>
    <n v="6.2011200000000004"/>
    <n v="3.1066500000000001"/>
    <n v="8077290"/>
    <n v="0.50098208065639749"/>
    <n v="5"/>
    <s v="50.1% of the road is exposed with a value of 8077290"/>
    <n v="2.0814555000000001"/>
    <n v="0.67"/>
    <n v="5"/>
    <n v="1.0251945"/>
    <n v="0.33"/>
    <n v="4"/>
    <n v="4.5"/>
    <s v="67% of the exposed length is cement/asphalt road while 33%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50"/>
    <s v="Barangay"/>
    <n v="2600000"/>
    <n v="6.2011200000000004"/>
    <n v="1.9350700000000001"/>
    <n v="5031182"/>
    <n v="0.31205169388755577"/>
    <n v="4"/>
    <s v="31.21% of the road is exposed with a value of 5031182"/>
    <n v="1.2964969000000002"/>
    <n v="0.67"/>
    <n v="5"/>
    <n v="0.63857309999999989"/>
    <n v="0.32999999999999996"/>
    <n v="4"/>
    <n v="4.5"/>
    <s v="67% of the exposed length is cement/asphalt road while 33% is rough road"/>
    <n v="4.2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749999999999999"/>
    <s v="MEDIUM LOW"/>
    <n v="2"/>
    <n v="8"/>
    <s v="MODERATE RISK"/>
  </r>
  <r>
    <s v="SEA LEVEL RISE"/>
    <n v="4"/>
    <m/>
    <x v="3"/>
    <x v="50"/>
    <s v="Barangay"/>
    <n v="2600000"/>
    <n v="6.2011200000000004"/>
    <n v="0.69167599999999996"/>
    <n v="1798357.5999999999"/>
    <n v="0.11154049591041616"/>
    <n v="2"/>
    <s v="11.15% of the road is exposed with a value of 1798357.6"/>
    <n v="0.46342292000000002"/>
    <n v="0.67"/>
    <n v="5"/>
    <n v="0.22825307999999994"/>
    <n v="0.32999999999999996"/>
    <n v="4"/>
    <n v="4.5"/>
    <s v="67% of the exposed length is cement/asphalt road while 33% is rough road"/>
    <n v="3.2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97499999999999998"/>
    <s v="LOW"/>
    <n v="2"/>
    <n v="8"/>
    <s v="MODERATE RISK"/>
  </r>
  <r>
    <s v="SEA LEVEL RISE"/>
    <n v="4"/>
    <m/>
    <x v="3"/>
    <x v="51"/>
    <s v="City"/>
    <n v="2600000"/>
    <n v="2.1388600000000002"/>
    <n v="1.9816"/>
    <n v="5152160"/>
    <n v="0.92647485108889771"/>
    <n v="5"/>
    <s v="92.65% of the road is exposed with a value of 5152160"/>
    <n v="1.3070633599999999"/>
    <n v="0.65959999999999996"/>
    <n v="5"/>
    <n v="0.67453664000000013"/>
    <n v="0.34040000000000004"/>
    <n v="4"/>
    <n v="4.5"/>
    <s v="65.96% of the exposed length is cement/asphalt road while 34.04%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51"/>
    <s v="Barangay"/>
    <n v="2600000"/>
    <n v="1.2304999999999999"/>
    <n v="1.1601999999999999"/>
    <n v="3016519.9999999995"/>
    <n v="0.94286875253961799"/>
    <n v="5"/>
    <s v="94.29% of the road is exposed with a value of 3016520"/>
    <n v="0.75412999999999997"/>
    <n v="0.65"/>
    <n v="5"/>
    <n v="0.40606999999999993"/>
    <n v="0.35"/>
    <n v="4"/>
    <n v="4.5"/>
    <s v="65% of the exposed length is cement/asphalt road while 3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52"/>
    <s v="City"/>
    <n v="2600000"/>
    <n v="0.95994999999999997"/>
    <n v="2.8344500000000002E-2"/>
    <n v="73695.7"/>
    <n v="2.9527058700974013E-2"/>
    <n v="1"/>
    <s v="2.95% of the road is exposed with a value of 73695.7"/>
    <n v="2.8344500000000002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s v="SEA LEVEL RISE"/>
    <n v="4"/>
    <m/>
    <x v="3"/>
    <x v="53"/>
    <s v="City"/>
    <n v="2600000"/>
    <n v="1.6717900000000001"/>
    <n v="0.67898199999999997"/>
    <n v="1765353.2"/>
    <n v="0.40614072341621849"/>
    <n v="4"/>
    <s v="40.61% of the road is exposed with a value of 1765353.2"/>
    <n v="0.54692000099999993"/>
    <n v="0.80549999999999999"/>
    <n v="5"/>
    <n v="0.13206199900000004"/>
    <n v="0.19450000000000006"/>
    <n v="3"/>
    <n v="4"/>
    <s v="80.55% of the exposed length is cement/asphalt road while 19.45%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3"/>
    <s v="Barangay"/>
    <n v="2600000"/>
    <n v="0.23697699999999999"/>
    <n v="0.102862"/>
    <n v="267441.2"/>
    <n v="0.43405900150647531"/>
    <n v="4"/>
    <s v="43.41% of the road is exposed with a value of 267441.2"/>
    <n v="8.2289600000000004E-2"/>
    <n v="0.8"/>
    <n v="5"/>
    <n v="2.0572399999999991E-2"/>
    <n v="0.19999999999999993"/>
    <n v="3"/>
    <n v="4"/>
    <s v="80% of the exposed length is cement/asphalt road while 2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4"/>
    <s v="City"/>
    <n v="2600000"/>
    <n v="1.3566400000000001"/>
    <n v="0.30081599999999997"/>
    <n v="782121.6"/>
    <n v="0.22173605377992683"/>
    <n v="3"/>
    <s v="22.17% of the road is exposed with a value of 782121.6"/>
    <n v="0.3008159999999999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54"/>
    <s v="City"/>
    <n v="2600000"/>
    <n v="1.3566400000000001"/>
    <n v="1.05582"/>
    <n v="2745132"/>
    <n v="0.77826099775916968"/>
    <n v="5"/>
    <s v="77.83% of the road is exposed with a value of 2745132"/>
    <n v="1.0558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4"/>
    <s v="National"/>
    <n v="5200000"/>
    <n v="0.19680300000000001"/>
    <n v="0.19680300000000001"/>
    <n v="1023375.6"/>
    <n v="1"/>
    <n v="5"/>
    <s v="100% of the road is exposed with a value of 1023375.6"/>
    <n v="0.196803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4"/>
    <s v="Barangay"/>
    <n v="2600000"/>
    <n v="5.4980399999999999E-2"/>
    <n v="5.4980399999999999E-2"/>
    <n v="142949.04"/>
    <n v="1"/>
    <n v="5"/>
    <s v="100% of the road is exposed with a value of 142949.04"/>
    <n v="5.4980399999999999E-2"/>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5"/>
    <s v="City"/>
    <n v="2600000"/>
    <n v="0.84651100000000001"/>
    <n v="4.5302299999999997E-2"/>
    <n v="117785.98"/>
    <n v="5.351649299300304E-2"/>
    <n v="2"/>
    <s v="5.35% of the road is exposed with a value of 117785.98"/>
    <n v="4.5302299999999997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55"/>
    <s v="National"/>
    <n v="5200000"/>
    <n v="0.27618599999999999"/>
    <n v="1.25621E-2"/>
    <n v="65322.92"/>
    <n v="4.548420267500887E-2"/>
    <n v="1"/>
    <s v="4.55% of the road is exposed with a value of 65322.92"/>
    <n v="1.25621E-2"/>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r>
    <s v="SEA LEVEL RISE"/>
    <n v="4"/>
    <m/>
    <x v="3"/>
    <x v="55"/>
    <s v="National"/>
    <n v="5200000"/>
    <n v="0.27618599999999999"/>
    <n v="1.6287900000000001E-2"/>
    <n v="84697.08"/>
    <n v="5.8974386826269258E-2"/>
    <n v="2"/>
    <s v="5.9% of the road is exposed with a value of 84697.08"/>
    <n v="1.6287900000000001E-2"/>
    <n v="1"/>
    <n v="5"/>
    <n v="0"/>
    <n v="0"/>
    <n v="1"/>
    <n v="3"/>
    <s v="100% of the exposed length is cement/asphalt road while 0% is rough road"/>
    <n v="2.5"/>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75"/>
    <s v="LOW"/>
    <n v="2"/>
    <n v="8"/>
    <s v="MODERATE RISK"/>
  </r>
  <r>
    <s v="SEA LEVEL RISE"/>
    <n v="4"/>
    <m/>
    <x v="3"/>
    <x v="55"/>
    <s v="National"/>
    <n v="5200000"/>
    <n v="0.27618599999999999"/>
    <n v="8.7425199999999995E-2"/>
    <n v="454611.04"/>
    <n v="0.31654464744773447"/>
    <n v="4"/>
    <s v="31.65% of the road is exposed with a value of 454611.04"/>
    <n v="8.7425199999999995E-2"/>
    <n v="1"/>
    <n v="5"/>
    <n v="0"/>
    <n v="0"/>
    <n v="1"/>
    <n v="3"/>
    <s v="100% of the exposed length is cement/asphalt road while 0% is rough road"/>
    <n v="3.5"/>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05"/>
    <s v="MEDIUM LOW"/>
    <n v="2"/>
    <n v="8"/>
    <s v="MODERATE RISK"/>
  </r>
  <r>
    <s v="SEA LEVEL RISE"/>
    <n v="4"/>
    <m/>
    <x v="3"/>
    <x v="56"/>
    <s v="City"/>
    <n v="2600000"/>
    <n v="2.8843999999999999"/>
    <n v="2.8843999999999999"/>
    <n v="7499440"/>
    <n v="1"/>
    <n v="5"/>
    <s v="100% of the road is exposed with a value of 7499440"/>
    <n v="1.2907690000000001"/>
    <n v="0.44750000000000001"/>
    <n v="4"/>
    <n v="1.5936309999999998"/>
    <n v="0.55249999999999999"/>
    <n v="5"/>
    <n v="4.5"/>
    <s v="44.75% of the exposed length is cement/asphalt road while 55.2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56"/>
    <s v="National"/>
    <n v="5200000"/>
    <n v="0.42409400000000003"/>
    <n v="0.42063200000000001"/>
    <n v="2187286.4"/>
    <n v="0.99183671544516072"/>
    <n v="5"/>
    <s v="99.18% of the road is exposed with a value of 2187286.4"/>
    <n v="0.42063200000000001"/>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6"/>
    <s v="Barangay"/>
    <n v="2600000"/>
    <n v="1.6736899999999999"/>
    <n v="1.40357"/>
    <n v="3649282"/>
    <n v="0.83860810544366049"/>
    <n v="5"/>
    <s v="83.86% of the road is exposed with a value of 3649282"/>
    <n v="0.63160649999999996"/>
    <n v="0.45"/>
    <n v="4"/>
    <n v="0.77196350000000002"/>
    <n v="0.55000000000000004"/>
    <n v="5"/>
    <n v="4.5"/>
    <s v="45% of the exposed length is cement/asphalt road while 55% is rough road"/>
    <n v="4.75"/>
    <s v="VERY 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425"/>
    <s v="MEDIUM LOW"/>
    <n v="2"/>
    <n v="8"/>
    <s v="MODERATE RISK"/>
  </r>
  <r>
    <s v="SEA LEVEL RISE"/>
    <n v="4"/>
    <m/>
    <x v="3"/>
    <x v="57"/>
    <s v="City"/>
    <n v="2600000"/>
    <n v="1.0317700000000001"/>
    <n v="0.223047"/>
    <n v="579922.19999999995"/>
    <n v="0.2161789933803076"/>
    <n v="3"/>
    <s v="21.62% of the road is exposed with a value of 579922.2"/>
    <n v="0.223047"/>
    <n v="1"/>
    <n v="5"/>
    <n v="0"/>
    <n v="0"/>
    <n v="1"/>
    <n v="3"/>
    <s v="100% of the exposed length is cement/asphalt road while 0% is rough road"/>
    <n v="3"/>
    <s v="MODERATE"/>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89999999999999991"/>
    <s v="LOW"/>
    <n v="2"/>
    <n v="8"/>
    <s v="MODERATE RISK"/>
  </r>
  <r>
    <s v="SEA LEVEL RISE"/>
    <n v="4"/>
    <m/>
    <x v="3"/>
    <x v="57"/>
    <s v="City"/>
    <n v="2600000"/>
    <n v="1.0317700000000001"/>
    <n v="0.57894999999999996"/>
    <n v="1505270"/>
    <n v="0.56112311852447727"/>
    <n v="5"/>
    <s v="56.11% of the road is exposed with a value of 1505270"/>
    <n v="0.57894999999999996"/>
    <n v="1"/>
    <n v="5"/>
    <n v="0"/>
    <n v="0"/>
    <n v="1"/>
    <n v="3"/>
    <s v="100% of the exposed length is cement/asphalt road while 0% is rough road"/>
    <n v="4"/>
    <s v="HIGH"/>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1.2"/>
    <s v="MEDIUM LOW"/>
    <n v="2"/>
    <n v="8"/>
    <s v="MODERATE RISK"/>
  </r>
  <r>
    <s v="SEA LEVEL RISE"/>
    <n v="4"/>
    <m/>
    <x v="3"/>
    <x v="57"/>
    <s v="Barangay"/>
    <n v="2600000"/>
    <n v="0.16064100000000001"/>
    <n v="6.5521199999999998E-3"/>
    <n v="17035.511999999999"/>
    <n v="4.0787345696304177E-2"/>
    <n v="1"/>
    <s v="4.08% of the road is exposed with a value of 17035.51"/>
    <n v="6.5521199999999998E-3"/>
    <n v="1"/>
    <n v="5"/>
    <n v="0"/>
    <n v="0"/>
    <n v="1"/>
    <n v="3"/>
    <s v="100% of the exposed length is cement/asphalt road while 0% is rough road"/>
    <n v="2"/>
    <s v="LOW"/>
    <s v="-5% Calamity fund_x000a_-Brgy. IRA_x000a_"/>
    <n v="3"/>
    <s v="-Equipment and supplies for emergency are available"/>
    <n v="2"/>
    <s v="-There is political willingness to allocate resources to build adaptive capacity of LGU"/>
    <n v="4"/>
    <s v="-Information Education Campaign_x000a_-Alert Level"/>
    <n v="3"/>
    <s v="-BDRRM Rescue team available _x000a_-Disaster Plan"/>
    <n v="4"/>
    <s v="-Seawalls_x000a_-Floodwalls_x000a_-Dikes/Levees_x000a_-Coastal Roads"/>
    <n v="4"/>
    <n v="3.3333333333333335"/>
    <m/>
    <n v="0.6"/>
    <s v="LOW"/>
    <n v="2"/>
    <n v="8"/>
    <s v="MODERATE RISK"/>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41BFA8C-54B2-4296-B8CF-FAEA36ADA74D}" name="PivotTable3" cacheId="3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216" firstHeaderRow="0" firstDataRow="1" firstDataCol="1"/>
  <pivotFields count="39">
    <pivotField axis="axisRow" showAll="0">
      <items count="5">
        <item x="3"/>
        <item x="1"/>
        <item x="0"/>
        <item x="2"/>
        <item t="default"/>
      </items>
    </pivotField>
    <pivotField axis="axisRow" showAll="0" defaultSubtotal="0">
      <items count="5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s>
    </pivotField>
    <pivotField axis="axisRow" showAll="0">
      <items count="7">
        <item x="1"/>
        <item x="0"/>
        <item x="2"/>
        <item x="4"/>
        <item x="5"/>
        <item x="3"/>
        <item t="default"/>
      </items>
    </pivotField>
    <pivotField showAll="0"/>
    <pivotField dataField="1" numFmtId="165" showAll="0"/>
    <pivotField dataField="1" numFmtId="2" showAll="0"/>
    <pivotField numFmtId="43" showAll="0"/>
    <pivotField numFmtId="10" showAll="0"/>
    <pivotField showAll="0"/>
    <pivotField showAll="0"/>
    <pivotField dataField="1" showAll="0"/>
    <pivotField numFmtId="10" showAll="0"/>
    <pivotField showAll="0"/>
    <pivotField dataField="1" numFmtId="164" showAll="0"/>
    <pivotField numFmtId="10" showAll="0"/>
    <pivotField showAll="0"/>
    <pivotField numFmtId="2"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showAll="0"/>
    <pivotField numFmtId="2" showAll="0"/>
    <pivotField showAll="0"/>
    <pivotField showAll="0"/>
    <pivotField showAll="0"/>
    <pivotField showAll="0"/>
  </pivotFields>
  <rowFields count="3">
    <field x="0"/>
    <field x="1"/>
    <field x="2"/>
  </rowFields>
  <rowItems count="213">
    <i>
      <x/>
    </i>
    <i r="1">
      <x v="34"/>
    </i>
    <i r="2">
      <x/>
    </i>
    <i r="2">
      <x v="2"/>
    </i>
    <i r="1">
      <x v="39"/>
    </i>
    <i r="2">
      <x/>
    </i>
    <i r="2">
      <x v="2"/>
    </i>
    <i r="2">
      <x v="4"/>
    </i>
    <i r="2">
      <x v="5"/>
    </i>
    <i>
      <x v="1"/>
    </i>
    <i r="1">
      <x v="2"/>
    </i>
    <i r="2">
      <x/>
    </i>
    <i r="2">
      <x v="2"/>
    </i>
    <i r="1">
      <x v="3"/>
    </i>
    <i r="2">
      <x v="1"/>
    </i>
    <i r="1">
      <x v="4"/>
    </i>
    <i r="2">
      <x/>
    </i>
    <i r="1">
      <x v="5"/>
    </i>
    <i r="2">
      <x/>
    </i>
    <i r="2">
      <x v="2"/>
    </i>
    <i r="1">
      <x v="6"/>
    </i>
    <i r="2">
      <x v="1"/>
    </i>
    <i r="1">
      <x v="11"/>
    </i>
    <i r="2">
      <x/>
    </i>
    <i r="2">
      <x v="3"/>
    </i>
    <i r="2">
      <x v="5"/>
    </i>
    <i r="1">
      <x v="17"/>
    </i>
    <i r="2">
      <x/>
    </i>
    <i r="1">
      <x v="20"/>
    </i>
    <i r="2">
      <x/>
    </i>
    <i r="1">
      <x v="21"/>
    </i>
    <i r="2">
      <x/>
    </i>
    <i r="2">
      <x v="1"/>
    </i>
    <i r="2">
      <x v="2"/>
    </i>
    <i r="1">
      <x v="22"/>
    </i>
    <i r="2">
      <x v="2"/>
    </i>
    <i r="1">
      <x v="29"/>
    </i>
    <i r="2">
      <x/>
    </i>
    <i r="2">
      <x v="2"/>
    </i>
    <i r="1">
      <x v="32"/>
    </i>
    <i r="2">
      <x/>
    </i>
    <i r="2">
      <x v="1"/>
    </i>
    <i r="2">
      <x v="2"/>
    </i>
    <i r="1">
      <x v="35"/>
    </i>
    <i r="2">
      <x/>
    </i>
    <i r="2">
      <x v="2"/>
    </i>
    <i r="1">
      <x v="40"/>
    </i>
    <i r="2">
      <x/>
    </i>
    <i r="2">
      <x v="1"/>
    </i>
    <i r="1">
      <x v="44"/>
    </i>
    <i r="2">
      <x/>
    </i>
    <i r="2">
      <x v="1"/>
    </i>
    <i r="1">
      <x v="45"/>
    </i>
    <i r="2">
      <x/>
    </i>
    <i r="2">
      <x v="1"/>
    </i>
    <i r="1">
      <x v="47"/>
    </i>
    <i r="2">
      <x/>
    </i>
    <i r="2">
      <x v="4"/>
    </i>
    <i r="2">
      <x v="5"/>
    </i>
    <i r="1">
      <x v="50"/>
    </i>
    <i r="2">
      <x/>
    </i>
    <i r="2">
      <x v="1"/>
    </i>
    <i r="2">
      <x v="2"/>
    </i>
    <i r="1">
      <x v="53"/>
    </i>
    <i r="2">
      <x/>
    </i>
    <i r="1">
      <x v="55"/>
    </i>
    <i r="2">
      <x/>
    </i>
    <i r="1">
      <x v="57"/>
    </i>
    <i r="2">
      <x/>
    </i>
    <i r="2">
      <x v="1"/>
    </i>
    <i r="2">
      <x v="2"/>
    </i>
    <i>
      <x v="2"/>
    </i>
    <i r="1">
      <x/>
    </i>
    <i r="2">
      <x/>
    </i>
    <i r="2">
      <x v="1"/>
    </i>
    <i r="1">
      <x v="1"/>
    </i>
    <i r="2">
      <x/>
    </i>
    <i r="2">
      <x v="1"/>
    </i>
    <i r="1">
      <x v="2"/>
    </i>
    <i r="2">
      <x v="1"/>
    </i>
    <i r="2">
      <x v="2"/>
    </i>
    <i r="1">
      <x v="3"/>
    </i>
    <i r="2">
      <x/>
    </i>
    <i r="2">
      <x v="2"/>
    </i>
    <i r="1">
      <x v="4"/>
    </i>
    <i r="2">
      <x/>
    </i>
    <i r="1">
      <x v="5"/>
    </i>
    <i r="2">
      <x/>
    </i>
    <i r="1">
      <x v="6"/>
    </i>
    <i r="2">
      <x/>
    </i>
    <i r="2">
      <x v="1"/>
    </i>
    <i r="1">
      <x v="7"/>
    </i>
    <i r="2">
      <x/>
    </i>
    <i r="2">
      <x v="1"/>
    </i>
    <i r="2">
      <x v="2"/>
    </i>
    <i r="1">
      <x v="8"/>
    </i>
    <i r="2">
      <x/>
    </i>
    <i r="2">
      <x v="1"/>
    </i>
    <i r="1">
      <x v="9"/>
    </i>
    <i r="2">
      <x/>
    </i>
    <i r="2">
      <x v="2"/>
    </i>
    <i r="2">
      <x v="5"/>
    </i>
    <i r="1">
      <x v="10"/>
    </i>
    <i r="2">
      <x/>
    </i>
    <i r="2">
      <x v="1"/>
    </i>
    <i r="1">
      <x v="11"/>
    </i>
    <i r="2">
      <x/>
    </i>
    <i r="1">
      <x v="12"/>
    </i>
    <i r="2">
      <x/>
    </i>
    <i r="2">
      <x v="1"/>
    </i>
    <i r="2">
      <x v="2"/>
    </i>
    <i r="1">
      <x v="13"/>
    </i>
    <i r="2">
      <x/>
    </i>
    <i r="2">
      <x v="2"/>
    </i>
    <i r="1">
      <x v="14"/>
    </i>
    <i r="2">
      <x/>
    </i>
    <i r="1">
      <x v="15"/>
    </i>
    <i r="2">
      <x/>
    </i>
    <i r="2">
      <x v="1"/>
    </i>
    <i r="1">
      <x v="16"/>
    </i>
    <i r="2">
      <x/>
    </i>
    <i r="2">
      <x v="2"/>
    </i>
    <i r="1">
      <x v="17"/>
    </i>
    <i r="2">
      <x/>
    </i>
    <i r="1">
      <x v="18"/>
    </i>
    <i r="2">
      <x v="1"/>
    </i>
    <i r="1">
      <x v="19"/>
    </i>
    <i r="2">
      <x v="2"/>
    </i>
    <i r="1">
      <x v="20"/>
    </i>
    <i r="2">
      <x/>
    </i>
    <i r="2">
      <x v="1"/>
    </i>
    <i r="2">
      <x v="2"/>
    </i>
    <i r="1">
      <x v="21"/>
    </i>
    <i r="2">
      <x v="1"/>
    </i>
    <i r="2">
      <x v="2"/>
    </i>
    <i r="1">
      <x v="22"/>
    </i>
    <i r="2">
      <x/>
    </i>
    <i r="2">
      <x v="3"/>
    </i>
    <i r="2">
      <x v="5"/>
    </i>
    <i r="1">
      <x v="23"/>
    </i>
    <i r="2">
      <x v="1"/>
    </i>
    <i r="1">
      <x v="37"/>
    </i>
    <i r="2">
      <x/>
    </i>
    <i r="1">
      <x v="46"/>
    </i>
    <i r="2">
      <x/>
    </i>
    <i>
      <x v="3"/>
    </i>
    <i r="1">
      <x v="23"/>
    </i>
    <i r="2">
      <x/>
    </i>
    <i r="2">
      <x v="1"/>
    </i>
    <i r="1">
      <x v="24"/>
    </i>
    <i r="2">
      <x/>
    </i>
    <i r="2">
      <x v="1"/>
    </i>
    <i r="2">
      <x v="2"/>
    </i>
    <i r="1">
      <x v="25"/>
    </i>
    <i r="2">
      <x/>
    </i>
    <i r="2">
      <x v="1"/>
    </i>
    <i r="2">
      <x v="2"/>
    </i>
    <i r="1">
      <x v="26"/>
    </i>
    <i r="2">
      <x v="1"/>
    </i>
    <i r="1">
      <x v="27"/>
    </i>
    <i r="2">
      <x/>
    </i>
    <i r="2">
      <x v="1"/>
    </i>
    <i r="2">
      <x v="2"/>
    </i>
    <i r="1">
      <x v="28"/>
    </i>
    <i r="2">
      <x/>
    </i>
    <i r="2">
      <x v="1"/>
    </i>
    <i r="1">
      <x v="30"/>
    </i>
    <i r="2">
      <x/>
    </i>
    <i r="2">
      <x v="1"/>
    </i>
    <i r="2">
      <x v="2"/>
    </i>
    <i r="1">
      <x v="31"/>
    </i>
    <i r="2">
      <x v="1"/>
    </i>
    <i r="1">
      <x v="33"/>
    </i>
    <i r="2">
      <x/>
    </i>
    <i r="2">
      <x v="1"/>
    </i>
    <i r="2">
      <x v="2"/>
    </i>
    <i r="1">
      <x v="36"/>
    </i>
    <i r="2">
      <x/>
    </i>
    <i r="2">
      <x v="1"/>
    </i>
    <i r="1">
      <x v="38"/>
    </i>
    <i r="2">
      <x/>
    </i>
    <i r="2">
      <x v="1"/>
    </i>
    <i r="2">
      <x v="2"/>
    </i>
    <i r="1">
      <x v="41"/>
    </i>
    <i r="2">
      <x/>
    </i>
    <i r="2">
      <x v="1"/>
    </i>
    <i r="2">
      <x v="2"/>
    </i>
    <i r="1">
      <x v="42"/>
    </i>
    <i r="2">
      <x/>
    </i>
    <i r="2">
      <x v="1"/>
    </i>
    <i r="1">
      <x v="43"/>
    </i>
    <i r="2">
      <x/>
    </i>
    <i r="2">
      <x v="1"/>
    </i>
    <i r="1">
      <x v="48"/>
    </i>
    <i r="2">
      <x v="1"/>
    </i>
    <i r="1">
      <x v="49"/>
    </i>
    <i r="2">
      <x/>
    </i>
    <i r="2">
      <x v="1"/>
    </i>
    <i r="1">
      <x v="51"/>
    </i>
    <i r="2">
      <x/>
    </i>
    <i r="2">
      <x v="1"/>
    </i>
    <i r="2">
      <x v="2"/>
    </i>
    <i r="1">
      <x v="52"/>
    </i>
    <i r="2">
      <x v="1"/>
    </i>
    <i r="2">
      <x v="2"/>
    </i>
    <i r="1">
      <x v="54"/>
    </i>
    <i r="2">
      <x/>
    </i>
    <i r="2">
      <x v="1"/>
    </i>
    <i r="2">
      <x v="2"/>
    </i>
    <i r="1">
      <x v="56"/>
    </i>
    <i r="2">
      <x/>
    </i>
    <i r="2">
      <x v="1"/>
    </i>
    <i t="grand">
      <x/>
    </i>
  </rowItems>
  <colFields count="1">
    <field x="-2"/>
  </colFields>
  <colItems count="4">
    <i>
      <x/>
    </i>
    <i i="1">
      <x v="1"/>
    </i>
    <i i="2">
      <x v="2"/>
    </i>
    <i i="3">
      <x v="3"/>
    </i>
  </colItems>
  <dataFields count="4">
    <dataField name="Max of Road Length" fld="4" subtotal="max" baseField="1" baseItem="2"/>
    <dataField name="Max of Exposed Length (Linear Kilometer)" fld="5" subtotal="max" baseField="1" baseItem="2"/>
    <dataField name="Max of Exposed Cemented/Asphalt Road" fld="10" subtotal="max" baseField="1" baseItem="2"/>
    <dataField name="Max of Exposed Rough Roads" fld="13" subtotal="max" baseField="1" baseItem="2"/>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4E5E7A3B-5AEF-4CA1-8CF6-B7F0965BCD38}" name="PivotTable4" cacheId="3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E216" firstHeaderRow="0" firstDataRow="1" firstDataCol="1"/>
  <pivotFields count="39">
    <pivotField axis="axisRow" showAll="0">
      <items count="5">
        <item x="3"/>
        <item x="1"/>
        <item x="0"/>
        <item x="2"/>
        <item t="default"/>
      </items>
    </pivotField>
    <pivotField axis="axisRow" showAll="0">
      <items count="59">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t="default"/>
      </items>
    </pivotField>
    <pivotField axis="axisRow" showAll="0">
      <items count="7">
        <item x="1"/>
        <item x="0"/>
        <item x="2"/>
        <item x="4"/>
        <item x="5"/>
        <item x="3"/>
        <item t="default"/>
      </items>
    </pivotField>
    <pivotField showAll="0"/>
    <pivotField numFmtId="165" showAll="0"/>
    <pivotField numFmtId="2" showAll="0"/>
    <pivotField numFmtId="43" showAll="0"/>
    <pivotField numFmtId="10" showAll="0"/>
    <pivotField showAll="0"/>
    <pivotField showAll="0"/>
    <pivotField showAll="0"/>
    <pivotField numFmtId="10" showAll="0"/>
    <pivotField showAll="0"/>
    <pivotField numFmtId="164" showAll="0"/>
    <pivotField numFmtId="10" showAll="0"/>
    <pivotField showAll="0"/>
    <pivotField numFmtId="2" showAll="0"/>
    <pivotField showAll="0"/>
    <pivotField dataField="1"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numFmtId="2" showAll="0"/>
    <pivotField showAll="0"/>
    <pivotField dataField="1" numFmtId="2" showAll="0"/>
    <pivotField showAll="0"/>
    <pivotField showAll="0"/>
    <pivotField dataField="1" showAll="0"/>
    <pivotField showAll="0"/>
  </pivotFields>
  <rowFields count="3">
    <field x="0"/>
    <field x="1"/>
    <field x="2"/>
  </rowFields>
  <rowItems count="213">
    <i>
      <x/>
    </i>
    <i r="1">
      <x v="34"/>
    </i>
    <i r="2">
      <x/>
    </i>
    <i r="2">
      <x v="2"/>
    </i>
    <i r="1">
      <x v="39"/>
    </i>
    <i r="2">
      <x/>
    </i>
    <i r="2">
      <x v="2"/>
    </i>
    <i r="2">
      <x v="4"/>
    </i>
    <i r="2">
      <x v="5"/>
    </i>
    <i>
      <x v="1"/>
    </i>
    <i r="1">
      <x v="2"/>
    </i>
    <i r="2">
      <x/>
    </i>
    <i r="2">
      <x v="2"/>
    </i>
    <i r="1">
      <x v="3"/>
    </i>
    <i r="2">
      <x v="1"/>
    </i>
    <i r="1">
      <x v="4"/>
    </i>
    <i r="2">
      <x/>
    </i>
    <i r="1">
      <x v="5"/>
    </i>
    <i r="2">
      <x/>
    </i>
    <i r="2">
      <x v="2"/>
    </i>
    <i r="1">
      <x v="6"/>
    </i>
    <i r="2">
      <x v="1"/>
    </i>
    <i r="1">
      <x v="11"/>
    </i>
    <i r="2">
      <x/>
    </i>
    <i r="2">
      <x v="3"/>
    </i>
    <i r="2">
      <x v="5"/>
    </i>
    <i r="1">
      <x v="17"/>
    </i>
    <i r="2">
      <x/>
    </i>
    <i r="1">
      <x v="20"/>
    </i>
    <i r="2">
      <x/>
    </i>
    <i r="1">
      <x v="21"/>
    </i>
    <i r="2">
      <x/>
    </i>
    <i r="2">
      <x v="1"/>
    </i>
    <i r="2">
      <x v="2"/>
    </i>
    <i r="1">
      <x v="22"/>
    </i>
    <i r="2">
      <x v="2"/>
    </i>
    <i r="1">
      <x v="29"/>
    </i>
    <i r="2">
      <x/>
    </i>
    <i r="2">
      <x v="2"/>
    </i>
    <i r="1">
      <x v="32"/>
    </i>
    <i r="2">
      <x/>
    </i>
    <i r="2">
      <x v="1"/>
    </i>
    <i r="2">
      <x v="2"/>
    </i>
    <i r="1">
      <x v="35"/>
    </i>
    <i r="2">
      <x/>
    </i>
    <i r="2">
      <x v="2"/>
    </i>
    <i r="1">
      <x v="40"/>
    </i>
    <i r="2">
      <x/>
    </i>
    <i r="2">
      <x v="1"/>
    </i>
    <i r="1">
      <x v="44"/>
    </i>
    <i r="2">
      <x/>
    </i>
    <i r="2">
      <x v="1"/>
    </i>
    <i r="1">
      <x v="45"/>
    </i>
    <i r="2">
      <x/>
    </i>
    <i r="2">
      <x v="1"/>
    </i>
    <i r="1">
      <x v="47"/>
    </i>
    <i r="2">
      <x/>
    </i>
    <i r="2">
      <x v="4"/>
    </i>
    <i r="2">
      <x v="5"/>
    </i>
    <i r="1">
      <x v="50"/>
    </i>
    <i r="2">
      <x/>
    </i>
    <i r="2">
      <x v="1"/>
    </i>
    <i r="2">
      <x v="2"/>
    </i>
    <i r="1">
      <x v="53"/>
    </i>
    <i r="2">
      <x/>
    </i>
    <i r="1">
      <x v="55"/>
    </i>
    <i r="2">
      <x/>
    </i>
    <i r="1">
      <x v="57"/>
    </i>
    <i r="2">
      <x/>
    </i>
    <i r="2">
      <x v="1"/>
    </i>
    <i r="2">
      <x v="2"/>
    </i>
    <i>
      <x v="2"/>
    </i>
    <i r="1">
      <x/>
    </i>
    <i r="2">
      <x/>
    </i>
    <i r="2">
      <x v="1"/>
    </i>
    <i r="1">
      <x v="1"/>
    </i>
    <i r="2">
      <x/>
    </i>
    <i r="2">
      <x v="1"/>
    </i>
    <i r="1">
      <x v="2"/>
    </i>
    <i r="2">
      <x v="1"/>
    </i>
    <i r="2">
      <x v="2"/>
    </i>
    <i r="1">
      <x v="3"/>
    </i>
    <i r="2">
      <x/>
    </i>
    <i r="2">
      <x v="2"/>
    </i>
    <i r="1">
      <x v="4"/>
    </i>
    <i r="2">
      <x/>
    </i>
    <i r="1">
      <x v="5"/>
    </i>
    <i r="2">
      <x/>
    </i>
    <i r="1">
      <x v="6"/>
    </i>
    <i r="2">
      <x/>
    </i>
    <i r="2">
      <x v="1"/>
    </i>
    <i r="1">
      <x v="7"/>
    </i>
    <i r="2">
      <x/>
    </i>
    <i r="2">
      <x v="1"/>
    </i>
    <i r="2">
      <x v="2"/>
    </i>
    <i r="1">
      <x v="8"/>
    </i>
    <i r="2">
      <x/>
    </i>
    <i r="2">
      <x v="1"/>
    </i>
    <i r="1">
      <x v="9"/>
    </i>
    <i r="2">
      <x/>
    </i>
    <i r="2">
      <x v="2"/>
    </i>
    <i r="2">
      <x v="5"/>
    </i>
    <i r="1">
      <x v="10"/>
    </i>
    <i r="2">
      <x/>
    </i>
    <i r="2">
      <x v="1"/>
    </i>
    <i r="1">
      <x v="11"/>
    </i>
    <i r="2">
      <x/>
    </i>
    <i r="1">
      <x v="12"/>
    </i>
    <i r="2">
      <x/>
    </i>
    <i r="2">
      <x v="1"/>
    </i>
    <i r="2">
      <x v="2"/>
    </i>
    <i r="1">
      <x v="13"/>
    </i>
    <i r="2">
      <x/>
    </i>
    <i r="2">
      <x v="2"/>
    </i>
    <i r="1">
      <x v="14"/>
    </i>
    <i r="2">
      <x/>
    </i>
    <i r="1">
      <x v="15"/>
    </i>
    <i r="2">
      <x/>
    </i>
    <i r="2">
      <x v="1"/>
    </i>
    <i r="1">
      <x v="16"/>
    </i>
    <i r="2">
      <x/>
    </i>
    <i r="2">
      <x v="2"/>
    </i>
    <i r="1">
      <x v="17"/>
    </i>
    <i r="2">
      <x/>
    </i>
    <i r="1">
      <x v="18"/>
    </i>
    <i r="2">
      <x v="1"/>
    </i>
    <i r="1">
      <x v="19"/>
    </i>
    <i r="2">
      <x v="2"/>
    </i>
    <i r="1">
      <x v="20"/>
    </i>
    <i r="2">
      <x/>
    </i>
    <i r="2">
      <x v="1"/>
    </i>
    <i r="2">
      <x v="2"/>
    </i>
    <i r="1">
      <x v="21"/>
    </i>
    <i r="2">
      <x v="1"/>
    </i>
    <i r="2">
      <x v="2"/>
    </i>
    <i r="1">
      <x v="22"/>
    </i>
    <i r="2">
      <x/>
    </i>
    <i r="2">
      <x v="3"/>
    </i>
    <i r="2">
      <x v="5"/>
    </i>
    <i r="1">
      <x v="23"/>
    </i>
    <i r="2">
      <x v="1"/>
    </i>
    <i r="1">
      <x v="37"/>
    </i>
    <i r="2">
      <x/>
    </i>
    <i r="1">
      <x v="46"/>
    </i>
    <i r="2">
      <x/>
    </i>
    <i>
      <x v="3"/>
    </i>
    <i r="1">
      <x v="23"/>
    </i>
    <i r="2">
      <x/>
    </i>
    <i r="2">
      <x v="1"/>
    </i>
    <i r="1">
      <x v="24"/>
    </i>
    <i r="2">
      <x/>
    </i>
    <i r="2">
      <x v="1"/>
    </i>
    <i r="2">
      <x v="2"/>
    </i>
    <i r="1">
      <x v="25"/>
    </i>
    <i r="2">
      <x/>
    </i>
    <i r="2">
      <x v="1"/>
    </i>
    <i r="2">
      <x v="2"/>
    </i>
    <i r="1">
      <x v="26"/>
    </i>
    <i r="2">
      <x v="1"/>
    </i>
    <i r="1">
      <x v="27"/>
    </i>
    <i r="2">
      <x/>
    </i>
    <i r="2">
      <x v="1"/>
    </i>
    <i r="2">
      <x v="2"/>
    </i>
    <i r="1">
      <x v="28"/>
    </i>
    <i r="2">
      <x/>
    </i>
    <i r="2">
      <x v="1"/>
    </i>
    <i r="1">
      <x v="30"/>
    </i>
    <i r="2">
      <x/>
    </i>
    <i r="2">
      <x v="1"/>
    </i>
    <i r="2">
      <x v="2"/>
    </i>
    <i r="1">
      <x v="31"/>
    </i>
    <i r="2">
      <x v="1"/>
    </i>
    <i r="1">
      <x v="33"/>
    </i>
    <i r="2">
      <x/>
    </i>
    <i r="2">
      <x v="1"/>
    </i>
    <i r="2">
      <x v="2"/>
    </i>
    <i r="1">
      <x v="36"/>
    </i>
    <i r="2">
      <x/>
    </i>
    <i r="2">
      <x v="1"/>
    </i>
    <i r="1">
      <x v="38"/>
    </i>
    <i r="2">
      <x/>
    </i>
    <i r="2">
      <x v="1"/>
    </i>
    <i r="2">
      <x v="2"/>
    </i>
    <i r="1">
      <x v="41"/>
    </i>
    <i r="2">
      <x/>
    </i>
    <i r="2">
      <x v="1"/>
    </i>
    <i r="2">
      <x v="2"/>
    </i>
    <i r="1">
      <x v="42"/>
    </i>
    <i r="2">
      <x/>
    </i>
    <i r="2">
      <x v="1"/>
    </i>
    <i r="1">
      <x v="43"/>
    </i>
    <i r="2">
      <x/>
    </i>
    <i r="2">
      <x v="1"/>
    </i>
    <i r="1">
      <x v="48"/>
    </i>
    <i r="2">
      <x v="1"/>
    </i>
    <i r="1">
      <x v="49"/>
    </i>
    <i r="2">
      <x/>
    </i>
    <i r="2">
      <x v="1"/>
    </i>
    <i r="1">
      <x v="51"/>
    </i>
    <i r="2">
      <x/>
    </i>
    <i r="2">
      <x v="1"/>
    </i>
    <i r="2">
      <x v="2"/>
    </i>
    <i r="1">
      <x v="52"/>
    </i>
    <i r="2">
      <x v="1"/>
    </i>
    <i r="2">
      <x v="2"/>
    </i>
    <i r="1">
      <x v="54"/>
    </i>
    <i r="2">
      <x/>
    </i>
    <i r="2">
      <x v="1"/>
    </i>
    <i r="2">
      <x v="2"/>
    </i>
    <i r="1">
      <x v="56"/>
    </i>
    <i r="2">
      <x/>
    </i>
    <i r="2">
      <x v="1"/>
    </i>
    <i t="grand">
      <x/>
    </i>
  </rowItems>
  <colFields count="1">
    <field x="-2"/>
  </colFields>
  <colItems count="4">
    <i>
      <x/>
    </i>
    <i i="1">
      <x v="1"/>
    </i>
    <i i="2">
      <x v="2"/>
    </i>
    <i i="3">
      <x v="3"/>
    </i>
  </colItems>
  <dataFields count="4">
    <dataField name="Average of Degree of Impact" fld="18" subtotal="average" baseField="0" baseItem="0"/>
    <dataField name="Average of Ave. Adaptive Capacity" fld="32" subtotal="average" baseField="0" baseItem="0"/>
    <dataField name="Average of Vulnerability Score" fld="34" subtotal="average" baseField="0" baseItem="0"/>
    <dataField name="Average of Risk Score" fld="37" subtotal="average"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48A5062D-36F1-44A9-9C12-B57D9932492F}" name="PivotTable7" cacheId="43"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B66" firstHeaderRow="1" firstDataRow="1" firstDataCol="1"/>
  <pivotFields count="42">
    <pivotField showAll="0"/>
    <pivotField showAll="0"/>
    <pivotField showAll="0"/>
    <pivotField axis="axisRow" showAll="0">
      <items count="5">
        <item x="0"/>
        <item x="1"/>
        <item x="2"/>
        <item x="3"/>
        <item t="default"/>
      </items>
    </pivotField>
    <pivotField axis="axisRow" showAll="0">
      <items count="59">
        <item x="33"/>
        <item x="18"/>
        <item x="2"/>
        <item x="24"/>
        <item x="25"/>
        <item x="3"/>
        <item x="31"/>
        <item x="19"/>
        <item x="34"/>
        <item x="20"/>
        <item x="21"/>
        <item x="4"/>
        <item x="35"/>
        <item x="27"/>
        <item x="22"/>
        <item x="23"/>
        <item x="36"/>
        <item x="5"/>
        <item x="37"/>
        <item x="28"/>
        <item x="32"/>
        <item x="6"/>
        <item x="26"/>
        <item x="38"/>
        <item x="39"/>
        <item x="40"/>
        <item x="41"/>
        <item x="42"/>
        <item x="43"/>
        <item x="7"/>
        <item x="44"/>
        <item x="45"/>
        <item x="8"/>
        <item x="46"/>
        <item x="0"/>
        <item x="9"/>
        <item x="47"/>
        <item x="29"/>
        <item x="48"/>
        <item x="1"/>
        <item x="10"/>
        <item x="49"/>
        <item x="50"/>
        <item x="51"/>
        <item x="11"/>
        <item x="12"/>
        <item x="30"/>
        <item x="13"/>
        <item x="52"/>
        <item x="53"/>
        <item x="14"/>
        <item x="54"/>
        <item x="55"/>
        <item x="15"/>
        <item x="56"/>
        <item x="16"/>
        <item x="57"/>
        <item x="17"/>
        <item t="default"/>
      </items>
    </pivotField>
    <pivotField showAll="0"/>
    <pivotField numFmtId="43" showAll="0"/>
    <pivotField numFmtId="165" showAll="0"/>
    <pivotField numFmtId="2" showAll="0"/>
    <pivotField numFmtId="43" showAll="0"/>
    <pivotField numFmtId="10" showAll="0"/>
    <pivotField showAll="0"/>
    <pivotField showAll="0"/>
    <pivotField showAll="0"/>
    <pivotField numFmtId="10" showAll="0"/>
    <pivotField showAll="0"/>
    <pivotField numFmtId="164" showAll="0"/>
    <pivotField numFmtId="10" showAll="0"/>
    <pivotField showAll="0"/>
    <pivotField numFmtId="2" showAll="0"/>
    <pivotField showAll="0"/>
    <pivotField numFmtId="2"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2" showAll="0"/>
    <pivotField showAll="0"/>
    <pivotField numFmtId="2" showAll="0"/>
    <pivotField showAll="0"/>
    <pivotField showAll="0"/>
    <pivotField dataField="1" showAll="0"/>
    <pivotField showAll="0"/>
  </pivotFields>
  <rowFields count="2">
    <field x="3"/>
    <field x="4"/>
  </rowFields>
  <rowItems count="63">
    <i>
      <x/>
    </i>
    <i r="1">
      <x v="34"/>
    </i>
    <i r="1">
      <x v="39"/>
    </i>
    <i>
      <x v="1"/>
    </i>
    <i r="1">
      <x v="1"/>
    </i>
    <i r="1">
      <x v="2"/>
    </i>
    <i r="1">
      <x v="5"/>
    </i>
    <i r="1">
      <x v="7"/>
    </i>
    <i r="1">
      <x v="9"/>
    </i>
    <i r="1">
      <x v="10"/>
    </i>
    <i r="1">
      <x v="11"/>
    </i>
    <i r="1">
      <x v="14"/>
    </i>
    <i r="1">
      <x v="15"/>
    </i>
    <i r="1">
      <x v="17"/>
    </i>
    <i r="1">
      <x v="21"/>
    </i>
    <i r="1">
      <x v="29"/>
    </i>
    <i r="1">
      <x v="32"/>
    </i>
    <i r="1">
      <x v="35"/>
    </i>
    <i r="1">
      <x v="40"/>
    </i>
    <i r="1">
      <x v="44"/>
    </i>
    <i r="1">
      <x v="45"/>
    </i>
    <i r="1">
      <x v="47"/>
    </i>
    <i r="1">
      <x v="50"/>
    </i>
    <i r="1">
      <x v="53"/>
    </i>
    <i r="1">
      <x v="55"/>
    </i>
    <i r="1">
      <x v="57"/>
    </i>
    <i>
      <x v="2"/>
    </i>
    <i r="1">
      <x v="3"/>
    </i>
    <i r="1">
      <x v="4"/>
    </i>
    <i r="1">
      <x v="13"/>
    </i>
    <i r="1">
      <x v="19"/>
    </i>
    <i r="1">
      <x v="22"/>
    </i>
    <i r="1">
      <x v="37"/>
    </i>
    <i r="1">
      <x v="46"/>
    </i>
    <i>
      <x v="3"/>
    </i>
    <i r="1">
      <x/>
    </i>
    <i r="1">
      <x v="6"/>
    </i>
    <i r="1">
      <x v="8"/>
    </i>
    <i r="1">
      <x v="12"/>
    </i>
    <i r="1">
      <x v="16"/>
    </i>
    <i r="1">
      <x v="18"/>
    </i>
    <i r="1">
      <x v="20"/>
    </i>
    <i r="1">
      <x v="23"/>
    </i>
    <i r="1">
      <x v="24"/>
    </i>
    <i r="1">
      <x v="25"/>
    </i>
    <i r="1">
      <x v="26"/>
    </i>
    <i r="1">
      <x v="27"/>
    </i>
    <i r="1">
      <x v="28"/>
    </i>
    <i r="1">
      <x v="30"/>
    </i>
    <i r="1">
      <x v="31"/>
    </i>
    <i r="1">
      <x v="33"/>
    </i>
    <i r="1">
      <x v="36"/>
    </i>
    <i r="1">
      <x v="38"/>
    </i>
    <i r="1">
      <x v="41"/>
    </i>
    <i r="1">
      <x v="42"/>
    </i>
    <i r="1">
      <x v="43"/>
    </i>
    <i r="1">
      <x v="48"/>
    </i>
    <i r="1">
      <x v="49"/>
    </i>
    <i r="1">
      <x v="51"/>
    </i>
    <i r="1">
      <x v="52"/>
    </i>
    <i r="1">
      <x v="54"/>
    </i>
    <i r="1">
      <x v="56"/>
    </i>
    <i t="grand">
      <x/>
    </i>
  </rowItems>
  <colItems count="1">
    <i/>
  </colItems>
  <dataFields count="1">
    <dataField name="Average of Risk Score" fld="40" subtotal="average" baseField="4"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
  <sheetViews>
    <sheetView zoomScaleNormal="100" workbookViewId="0">
      <pane xSplit="2" ySplit="3" topLeftCell="C4" activePane="bottomRight" state="frozen"/>
      <selection activeCell="A4" sqref="A4:A8"/>
      <selection pane="topRight" activeCell="A4" sqref="A4:A8"/>
      <selection pane="bottomLeft" activeCell="A4" sqref="A4:A8"/>
      <selection pane="bottomRight" activeCell="D11" sqref="D11"/>
    </sheetView>
  </sheetViews>
  <sheetFormatPr defaultColWidth="12.5703125" defaultRowHeight="15.75"/>
  <cols>
    <col min="1" max="1" width="49.5703125" style="61" customWidth="1"/>
    <col min="2" max="2" width="12.5703125" style="61"/>
    <col min="3" max="12" width="9.7109375" style="61" customWidth="1"/>
    <col min="13" max="16384" width="12.5703125" style="61"/>
  </cols>
  <sheetData>
    <row r="1" spans="1:19">
      <c r="A1" s="115" t="s">
        <v>216</v>
      </c>
      <c r="B1" s="115"/>
      <c r="C1" s="115"/>
      <c r="D1" s="115"/>
      <c r="E1" s="115"/>
      <c r="F1" s="115"/>
      <c r="G1" s="115"/>
      <c r="H1" s="115"/>
      <c r="I1" s="115"/>
      <c r="J1" s="115"/>
      <c r="K1" s="115"/>
      <c r="L1" s="115"/>
    </row>
    <row r="2" spans="1:19" ht="39.950000000000003" customHeight="1">
      <c r="A2" s="116" t="s">
        <v>130</v>
      </c>
      <c r="B2" s="116" t="s">
        <v>217</v>
      </c>
      <c r="C2" s="116" t="s">
        <v>218</v>
      </c>
      <c r="D2" s="116"/>
      <c r="E2" s="116"/>
      <c r="F2" s="116"/>
      <c r="G2" s="116"/>
      <c r="H2" s="116"/>
      <c r="I2" s="116"/>
      <c r="J2" s="116"/>
      <c r="K2" s="116"/>
      <c r="L2" s="116"/>
    </row>
    <row r="3" spans="1:19">
      <c r="A3" s="116"/>
      <c r="B3" s="116"/>
      <c r="C3" s="62">
        <v>1</v>
      </c>
      <c r="D3" s="62">
        <v>2</v>
      </c>
      <c r="E3" s="62">
        <v>3</v>
      </c>
      <c r="F3" s="62">
        <v>4</v>
      </c>
      <c r="G3" s="62">
        <v>5</v>
      </c>
      <c r="H3" s="62">
        <v>6</v>
      </c>
      <c r="I3" s="62">
        <v>7</v>
      </c>
      <c r="J3" s="62">
        <v>8</v>
      </c>
      <c r="K3" s="62">
        <v>9</v>
      </c>
      <c r="L3" s="62">
        <v>10</v>
      </c>
      <c r="M3" s="63"/>
      <c r="N3" s="63"/>
      <c r="O3" s="63"/>
      <c r="P3" s="63"/>
      <c r="Q3" s="63"/>
      <c r="R3" s="63"/>
      <c r="S3" s="63"/>
    </row>
    <row r="4" spans="1:19" ht="30.75">
      <c r="A4" s="64" t="s">
        <v>219</v>
      </c>
      <c r="B4" s="65">
        <v>0.2</v>
      </c>
      <c r="C4" s="66"/>
      <c r="D4" s="66"/>
      <c r="E4" s="66"/>
      <c r="F4" s="66"/>
      <c r="G4" s="66"/>
      <c r="H4" s="66"/>
      <c r="I4" s="66"/>
      <c r="J4" s="66"/>
      <c r="K4" s="66"/>
      <c r="L4" s="66"/>
    </row>
    <row r="5" spans="1:19" ht="30.75">
      <c r="A5" s="64" t="s">
        <v>220</v>
      </c>
      <c r="B5" s="67">
        <v>0.2</v>
      </c>
      <c r="C5" s="66"/>
      <c r="D5" s="66"/>
      <c r="E5" s="66"/>
      <c r="F5" s="66"/>
      <c r="G5" s="66"/>
      <c r="H5" s="66"/>
      <c r="I5" s="66"/>
      <c r="J5" s="66"/>
      <c r="K5" s="66"/>
      <c r="L5" s="66"/>
    </row>
    <row r="6" spans="1:19" ht="31.5">
      <c r="A6" s="64" t="s">
        <v>221</v>
      </c>
      <c r="B6" s="67">
        <v>0.2</v>
      </c>
      <c r="C6" s="66"/>
      <c r="D6" s="66"/>
      <c r="E6" s="66"/>
      <c r="F6" s="66"/>
      <c r="G6" s="66"/>
      <c r="H6" s="66"/>
      <c r="I6" s="66"/>
      <c r="J6" s="66"/>
      <c r="K6" s="66"/>
      <c r="L6" s="66"/>
    </row>
    <row r="7" spans="1:19" ht="30">
      <c r="A7" s="68" t="s">
        <v>222</v>
      </c>
      <c r="B7" s="67">
        <v>0.2</v>
      </c>
      <c r="C7" s="66"/>
      <c r="D7" s="66"/>
      <c r="E7" s="66"/>
      <c r="F7" s="66"/>
      <c r="G7" s="66"/>
      <c r="H7" s="66"/>
      <c r="I7" s="66"/>
      <c r="J7" s="66"/>
      <c r="K7" s="66"/>
      <c r="L7" s="66"/>
    </row>
    <row r="8" spans="1:19" ht="47.25">
      <c r="A8" s="64" t="s">
        <v>223</v>
      </c>
      <c r="B8" s="67">
        <v>0.2</v>
      </c>
      <c r="C8" s="66"/>
      <c r="D8" s="66"/>
      <c r="E8" s="66"/>
      <c r="F8" s="66"/>
      <c r="G8" s="66"/>
      <c r="H8" s="66"/>
      <c r="I8" s="66"/>
      <c r="J8" s="66"/>
      <c r="K8" s="66"/>
      <c r="L8" s="66"/>
    </row>
    <row r="9" spans="1:19">
      <c r="B9" s="61">
        <f>SUM(B4:B8)</f>
        <v>1</v>
      </c>
    </row>
  </sheetData>
  <mergeCells count="4">
    <mergeCell ref="A1:L1"/>
    <mergeCell ref="A2:A3"/>
    <mergeCell ref="B2:B3"/>
    <mergeCell ref="C2:L2"/>
  </mergeCells>
  <pageMargins left="0.7" right="0.7" top="0.75" bottom="0.75" header="0.3" footer="0.3"/>
  <pageSetup orientation="portrait"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01D20-2933-4220-81B3-1AB09EDAC7AB}">
  <dimension ref="A3:B66"/>
  <sheetViews>
    <sheetView tabSelected="1" topLeftCell="A17" workbookViewId="0">
      <selection activeCell="F32" sqref="F32"/>
    </sheetView>
  </sheetViews>
  <sheetFormatPr defaultRowHeight="15"/>
  <cols>
    <col min="1" max="1" width="24.5703125" bestFit="1" customWidth="1"/>
    <col min="2" max="2" width="20.140625" bestFit="1" customWidth="1"/>
  </cols>
  <sheetData>
    <row r="3" spans="1:2">
      <c r="A3" s="78" t="s">
        <v>303</v>
      </c>
      <c r="B3" t="s">
        <v>324</v>
      </c>
    </row>
    <row r="4" spans="1:2">
      <c r="A4" s="79" t="s">
        <v>298</v>
      </c>
      <c r="B4" s="80">
        <v>12.25</v>
      </c>
    </row>
    <row r="5" spans="1:2">
      <c r="A5" s="82" t="s">
        <v>44</v>
      </c>
      <c r="B5" s="80">
        <v>11.2</v>
      </c>
    </row>
    <row r="6" spans="1:2">
      <c r="A6" s="82" t="s">
        <v>45</v>
      </c>
      <c r="B6" s="80">
        <v>12.727272727272727</v>
      </c>
    </row>
    <row r="7" spans="1:2">
      <c r="A7" s="79" t="s">
        <v>305</v>
      </c>
      <c r="B7" s="80">
        <v>4</v>
      </c>
    </row>
    <row r="8" spans="1:2">
      <c r="A8" s="82" t="s">
        <v>311</v>
      </c>
      <c r="B8" s="80">
        <v>4</v>
      </c>
    </row>
    <row r="9" spans="1:2">
      <c r="A9" s="82" t="s">
        <v>34</v>
      </c>
      <c r="B9" s="80">
        <v>4</v>
      </c>
    </row>
    <row r="10" spans="1:2">
      <c r="A10" s="82" t="s">
        <v>237</v>
      </c>
      <c r="B10" s="80">
        <v>4</v>
      </c>
    </row>
    <row r="11" spans="1:2">
      <c r="A11" s="82" t="s">
        <v>35</v>
      </c>
      <c r="B11" s="80">
        <v>4</v>
      </c>
    </row>
    <row r="12" spans="1:2">
      <c r="A12" s="82" t="s">
        <v>37</v>
      </c>
      <c r="B12" s="80">
        <v>4</v>
      </c>
    </row>
    <row r="13" spans="1:2">
      <c r="A13" s="82" t="s">
        <v>38</v>
      </c>
      <c r="B13" s="80">
        <v>4</v>
      </c>
    </row>
    <row r="14" spans="1:2">
      <c r="A14" s="82" t="s">
        <v>39</v>
      </c>
      <c r="B14" s="80">
        <v>4</v>
      </c>
    </row>
    <row r="15" spans="1:2">
      <c r="A15" s="82" t="s">
        <v>40</v>
      </c>
      <c r="B15" s="80">
        <v>4</v>
      </c>
    </row>
    <row r="16" spans="1:2">
      <c r="A16" s="82" t="s">
        <v>244</v>
      </c>
      <c r="B16" s="80">
        <v>4</v>
      </c>
    </row>
    <row r="17" spans="1:2">
      <c r="A17" s="82" t="s">
        <v>247</v>
      </c>
      <c r="B17" s="80">
        <v>4</v>
      </c>
    </row>
    <row r="18" spans="1:2">
      <c r="A18" s="82" t="s">
        <v>41</v>
      </c>
      <c r="B18" s="80">
        <v>4</v>
      </c>
    </row>
    <row r="19" spans="1:2">
      <c r="A19" s="82" t="s">
        <v>261</v>
      </c>
      <c r="B19" s="80">
        <v>4</v>
      </c>
    </row>
    <row r="20" spans="1:2">
      <c r="A20" s="82" t="s">
        <v>43</v>
      </c>
      <c r="B20" s="80">
        <v>4</v>
      </c>
    </row>
    <row r="21" spans="1:2">
      <c r="A21" s="82" t="s">
        <v>269</v>
      </c>
      <c r="B21" s="80">
        <v>4</v>
      </c>
    </row>
    <row r="22" spans="1:2">
      <c r="A22" s="82" t="s">
        <v>46</v>
      </c>
      <c r="B22" s="80">
        <v>4</v>
      </c>
    </row>
    <row r="23" spans="1:2">
      <c r="A23" s="82" t="s">
        <v>47</v>
      </c>
      <c r="B23" s="80">
        <v>4</v>
      </c>
    </row>
    <row r="24" spans="1:2">
      <c r="A24" s="82" t="s">
        <v>278</v>
      </c>
      <c r="B24" s="80">
        <v>4</v>
      </c>
    </row>
    <row r="25" spans="1:2">
      <c r="A25" s="82" t="s">
        <v>48</v>
      </c>
      <c r="B25" s="80">
        <v>4</v>
      </c>
    </row>
    <row r="26" spans="1:2">
      <c r="A26" s="82" t="s">
        <v>285</v>
      </c>
      <c r="B26" s="80">
        <v>4</v>
      </c>
    </row>
    <row r="27" spans="1:2">
      <c r="A27" s="82" t="s">
        <v>290</v>
      </c>
      <c r="B27" s="80">
        <v>4</v>
      </c>
    </row>
    <row r="28" spans="1:2">
      <c r="A28" s="82" t="s">
        <v>294</v>
      </c>
      <c r="B28" s="80">
        <v>4</v>
      </c>
    </row>
    <row r="29" spans="1:2">
      <c r="A29" s="82" t="s">
        <v>297</v>
      </c>
      <c r="B29" s="80">
        <v>4</v>
      </c>
    </row>
    <row r="30" spans="1:2">
      <c r="A30" s="79" t="s">
        <v>306</v>
      </c>
      <c r="B30" s="80">
        <v>4</v>
      </c>
    </row>
    <row r="31" spans="1:2">
      <c r="A31" s="82" t="s">
        <v>232</v>
      </c>
      <c r="B31" s="80">
        <v>4</v>
      </c>
    </row>
    <row r="32" spans="1:2">
      <c r="A32" s="82" t="s">
        <v>236</v>
      </c>
      <c r="B32" s="80">
        <v>4</v>
      </c>
    </row>
    <row r="33" spans="1:2">
      <c r="A33" s="82" t="s">
        <v>243</v>
      </c>
      <c r="B33" s="80">
        <v>4</v>
      </c>
    </row>
    <row r="34" spans="1:2">
      <c r="A34" s="82" t="s">
        <v>250</v>
      </c>
      <c r="B34" s="80">
        <v>4</v>
      </c>
    </row>
    <row r="35" spans="1:2">
      <c r="A35" s="82" t="s">
        <v>42</v>
      </c>
      <c r="B35" s="80">
        <v>4</v>
      </c>
    </row>
    <row r="36" spans="1:2">
      <c r="A36" s="82" t="s">
        <v>272</v>
      </c>
      <c r="B36" s="80">
        <v>4</v>
      </c>
    </row>
    <row r="37" spans="1:2">
      <c r="A37" s="82" t="s">
        <v>280</v>
      </c>
      <c r="B37" s="80">
        <v>4</v>
      </c>
    </row>
    <row r="38" spans="1:2">
      <c r="A38" s="79" t="s">
        <v>307</v>
      </c>
      <c r="B38" s="80">
        <v>8</v>
      </c>
    </row>
    <row r="39" spans="1:2">
      <c r="A39" s="82" t="s">
        <v>231</v>
      </c>
      <c r="B39" s="80">
        <v>8</v>
      </c>
    </row>
    <row r="40" spans="1:2">
      <c r="A40" s="82" t="s">
        <v>238</v>
      </c>
      <c r="B40" s="80">
        <v>8</v>
      </c>
    </row>
    <row r="41" spans="1:2">
      <c r="A41" s="82" t="s">
        <v>36</v>
      </c>
      <c r="B41" s="80">
        <v>8</v>
      </c>
    </row>
    <row r="42" spans="1:2">
      <c r="A42" s="82" t="s">
        <v>240</v>
      </c>
      <c r="B42" s="80">
        <v>8</v>
      </c>
    </row>
    <row r="43" spans="1:2">
      <c r="A43" s="82" t="s">
        <v>246</v>
      </c>
      <c r="B43" s="80">
        <v>8</v>
      </c>
    </row>
    <row r="44" spans="1:2">
      <c r="A44" s="82" t="s">
        <v>249</v>
      </c>
      <c r="B44" s="80">
        <v>8</v>
      </c>
    </row>
    <row r="45" spans="1:2">
      <c r="A45" s="82" t="s">
        <v>252</v>
      </c>
      <c r="B45" s="80">
        <v>8</v>
      </c>
    </row>
    <row r="46" spans="1:2">
      <c r="A46" s="82" t="s">
        <v>255</v>
      </c>
      <c r="B46" s="80">
        <v>8</v>
      </c>
    </row>
    <row r="47" spans="1:2">
      <c r="A47" s="82" t="s">
        <v>256</v>
      </c>
      <c r="B47" s="80">
        <v>8</v>
      </c>
    </row>
    <row r="48" spans="1:2">
      <c r="A48" s="82" t="s">
        <v>257</v>
      </c>
      <c r="B48" s="80">
        <v>8</v>
      </c>
    </row>
    <row r="49" spans="1:2">
      <c r="A49" s="82" t="s">
        <v>258</v>
      </c>
      <c r="B49" s="80">
        <v>8</v>
      </c>
    </row>
    <row r="50" spans="1:2">
      <c r="A50" s="82" t="s">
        <v>259</v>
      </c>
      <c r="B50" s="80">
        <v>8</v>
      </c>
    </row>
    <row r="51" spans="1:2">
      <c r="A51" s="82" t="s">
        <v>260</v>
      </c>
      <c r="B51" s="80">
        <v>8</v>
      </c>
    </row>
    <row r="52" spans="1:2">
      <c r="A52" s="82" t="s">
        <v>262</v>
      </c>
      <c r="B52" s="80">
        <v>8</v>
      </c>
    </row>
    <row r="53" spans="1:2">
      <c r="A53" s="82" t="s">
        <v>264</v>
      </c>
      <c r="B53" s="80">
        <v>8</v>
      </c>
    </row>
    <row r="54" spans="1:2">
      <c r="A54" s="82" t="s">
        <v>265</v>
      </c>
      <c r="B54" s="80">
        <v>8</v>
      </c>
    </row>
    <row r="55" spans="1:2">
      <c r="A55" s="82" t="s">
        <v>270</v>
      </c>
      <c r="B55" s="80">
        <v>8</v>
      </c>
    </row>
    <row r="56" spans="1:2">
      <c r="A56" s="82" t="s">
        <v>274</v>
      </c>
      <c r="B56" s="80">
        <v>8</v>
      </c>
    </row>
    <row r="57" spans="1:2">
      <c r="A57" s="82" t="s">
        <v>275</v>
      </c>
      <c r="B57" s="80">
        <v>8</v>
      </c>
    </row>
    <row r="58" spans="1:2">
      <c r="A58" s="82" t="s">
        <v>230</v>
      </c>
      <c r="B58" s="80">
        <v>8</v>
      </c>
    </row>
    <row r="59" spans="1:2">
      <c r="A59" s="82" t="s">
        <v>277</v>
      </c>
      <c r="B59" s="80">
        <v>8</v>
      </c>
    </row>
    <row r="60" spans="1:2">
      <c r="A60" s="82" t="s">
        <v>281</v>
      </c>
      <c r="B60" s="80">
        <v>8</v>
      </c>
    </row>
    <row r="61" spans="1:2">
      <c r="A61" s="82" t="s">
        <v>283</v>
      </c>
      <c r="B61" s="80">
        <v>8</v>
      </c>
    </row>
    <row r="62" spans="1:2">
      <c r="A62" s="82" t="s">
        <v>286</v>
      </c>
      <c r="B62" s="80">
        <v>8</v>
      </c>
    </row>
    <row r="63" spans="1:2">
      <c r="A63" s="82" t="s">
        <v>287</v>
      </c>
      <c r="B63" s="80">
        <v>8</v>
      </c>
    </row>
    <row r="64" spans="1:2">
      <c r="A64" s="82" t="s">
        <v>293</v>
      </c>
      <c r="B64" s="80">
        <v>8</v>
      </c>
    </row>
    <row r="65" spans="1:2">
      <c r="A65" s="82" t="s">
        <v>296</v>
      </c>
      <c r="B65" s="80">
        <v>8</v>
      </c>
    </row>
    <row r="66" spans="1:2">
      <c r="A66" s="79" t="s">
        <v>304</v>
      </c>
      <c r="B66" s="80">
        <v>6.0072727272727269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F0"/>
  </sheetPr>
  <dimension ref="A1:AQ311"/>
  <sheetViews>
    <sheetView topLeftCell="B5" zoomScale="70" zoomScaleNormal="70" workbookViewId="0">
      <selection activeCell="AQ5" sqref="B5:AQ280"/>
    </sheetView>
  </sheetViews>
  <sheetFormatPr defaultColWidth="9.140625" defaultRowHeight="15"/>
  <cols>
    <col min="1" max="1" width="23.28515625" style="1" customWidth="1"/>
    <col min="2" max="2" width="14.85546875" style="1" customWidth="1"/>
    <col min="3" max="3" width="12.7109375" style="13" customWidth="1"/>
    <col min="4" max="4" width="12.7109375" style="1" customWidth="1"/>
    <col min="5" max="5" width="20.7109375" style="1" customWidth="1"/>
    <col min="6" max="6" width="23" style="1" bestFit="1" customWidth="1"/>
    <col min="7" max="7" width="12.7109375" style="1" customWidth="1"/>
    <col min="8" max="8" width="16" style="4" customWidth="1"/>
    <col min="9" max="9" width="15" style="6" bestFit="1" customWidth="1"/>
    <col min="10" max="10" width="16" style="6" customWidth="1"/>
    <col min="11" max="11" width="16.85546875" style="4" customWidth="1"/>
    <col min="12" max="12" width="9.5703125" style="8" customWidth="1"/>
    <col min="13" max="13" width="12.7109375" style="1" customWidth="1"/>
    <col min="14" max="15" width="20.7109375" style="1" customWidth="1"/>
    <col min="16" max="16" width="12.7109375" style="8" customWidth="1"/>
    <col min="17" max="18" width="12.7109375" style="1" customWidth="1"/>
    <col min="19" max="19" width="12.7109375" style="8" customWidth="1"/>
    <col min="20" max="20" width="12.7109375" style="1" customWidth="1"/>
    <col min="21" max="21" width="12.7109375" style="14" customWidth="1"/>
    <col min="22" max="22" width="20.7109375" style="1" customWidth="1"/>
    <col min="23" max="23" width="12.7109375" style="14" customWidth="1"/>
    <col min="24" max="25" width="12.7109375" style="1" customWidth="1"/>
    <col min="26" max="26" width="12.7109375" style="13" customWidth="1"/>
    <col min="27" max="27" width="12.7109375" style="1" customWidth="1"/>
    <col min="28" max="28" width="12.7109375" style="13" customWidth="1"/>
    <col min="29" max="29" width="12.7109375" style="1" customWidth="1"/>
    <col min="30" max="30" width="12.7109375" style="13" customWidth="1"/>
    <col min="31" max="31" width="12.7109375" style="1" customWidth="1"/>
    <col min="32" max="32" width="12.7109375" style="13" customWidth="1"/>
    <col min="33" max="33" width="12.7109375" style="1" customWidth="1"/>
    <col min="34" max="34" width="12.7109375" style="13" customWidth="1"/>
    <col min="35" max="35" width="12.7109375" style="77" customWidth="1"/>
    <col min="36" max="36" width="12.7109375" style="13" customWidth="1"/>
    <col min="37" max="37" width="12.7109375" style="14" customWidth="1"/>
    <col min="38" max="38" width="20.7109375" style="1" customWidth="1"/>
    <col min="39" max="39" width="12.7109375" style="14" customWidth="1"/>
    <col min="40" max="40" width="12.7109375" style="1" customWidth="1"/>
    <col min="41" max="41" width="12.7109375" style="13" customWidth="1"/>
    <col min="42" max="43" width="12.7109375" style="1" customWidth="1"/>
    <col min="44" max="16384" width="9.140625" style="1"/>
  </cols>
  <sheetData>
    <row r="1" spans="1:43">
      <c r="A1" s="3" t="s">
        <v>29</v>
      </c>
      <c r="AI1" s="96"/>
    </row>
    <row r="2" spans="1:43" ht="15.75" thickBot="1">
      <c r="AI2" s="96"/>
    </row>
    <row r="3" spans="1:43" ht="21.75" customHeight="1">
      <c r="A3" s="181" t="s">
        <v>17</v>
      </c>
      <c r="B3" s="183" t="s">
        <v>19</v>
      </c>
      <c r="C3" s="183"/>
      <c r="D3" s="183"/>
      <c r="E3" s="184" t="s">
        <v>2</v>
      </c>
      <c r="F3" s="185"/>
      <c r="G3" s="185"/>
      <c r="H3" s="185"/>
      <c r="I3" s="185"/>
      <c r="J3" s="185"/>
      <c r="K3" s="185"/>
      <c r="L3" s="185"/>
      <c r="M3" s="186"/>
      <c r="N3" s="187" t="s">
        <v>24</v>
      </c>
      <c r="O3" s="11"/>
      <c r="P3" s="189" t="s">
        <v>3</v>
      </c>
      <c r="Q3" s="189"/>
      <c r="R3" s="189"/>
      <c r="S3" s="189"/>
      <c r="T3" s="189"/>
      <c r="U3" s="189"/>
      <c r="V3" s="180" t="s">
        <v>25</v>
      </c>
      <c r="W3" s="172" t="s">
        <v>65</v>
      </c>
      <c r="X3" s="172"/>
      <c r="Y3" s="174" t="s">
        <v>4</v>
      </c>
      <c r="Z3" s="174"/>
      <c r="AA3" s="174"/>
      <c r="AB3" s="174"/>
      <c r="AC3" s="174"/>
      <c r="AD3" s="174"/>
      <c r="AE3" s="174"/>
      <c r="AF3" s="174"/>
      <c r="AG3" s="174"/>
      <c r="AH3" s="174"/>
      <c r="AI3" s="174"/>
      <c r="AJ3" s="174"/>
      <c r="AK3" s="174"/>
      <c r="AL3" s="175" t="s">
        <v>26</v>
      </c>
      <c r="AM3" s="176" t="s">
        <v>5</v>
      </c>
      <c r="AN3" s="166" t="s">
        <v>20</v>
      </c>
      <c r="AO3" s="166" t="s">
        <v>6</v>
      </c>
      <c r="AP3" s="166" t="s">
        <v>7</v>
      </c>
      <c r="AQ3" s="168" t="s">
        <v>8</v>
      </c>
    </row>
    <row r="4" spans="1:43" ht="54.75" customHeight="1">
      <c r="A4" s="182"/>
      <c r="B4" s="2" t="s">
        <v>18</v>
      </c>
      <c r="C4" s="2" t="s">
        <v>9</v>
      </c>
      <c r="D4" s="2" t="s">
        <v>27</v>
      </c>
      <c r="E4" s="10" t="s">
        <v>0</v>
      </c>
      <c r="F4" s="10" t="s">
        <v>1</v>
      </c>
      <c r="G4" s="10" t="s">
        <v>30</v>
      </c>
      <c r="H4" s="5" t="s">
        <v>31</v>
      </c>
      <c r="I4" s="7" t="s">
        <v>52</v>
      </c>
      <c r="J4" s="7" t="s">
        <v>50</v>
      </c>
      <c r="K4" s="5" t="s">
        <v>51</v>
      </c>
      <c r="L4" s="9" t="s">
        <v>53</v>
      </c>
      <c r="M4" s="10" t="s">
        <v>10</v>
      </c>
      <c r="N4" s="188"/>
      <c r="O4" s="12" t="s">
        <v>67</v>
      </c>
      <c r="P4" s="170" t="s">
        <v>32</v>
      </c>
      <c r="Q4" s="170"/>
      <c r="R4" s="12" t="s">
        <v>68</v>
      </c>
      <c r="S4" s="170" t="s">
        <v>33</v>
      </c>
      <c r="T4" s="170"/>
      <c r="U4" s="16" t="s">
        <v>28</v>
      </c>
      <c r="V4" s="170"/>
      <c r="W4" s="173"/>
      <c r="X4" s="173"/>
      <c r="Y4" s="171" t="s">
        <v>11</v>
      </c>
      <c r="Z4" s="171"/>
      <c r="AA4" s="171" t="s">
        <v>12</v>
      </c>
      <c r="AB4" s="171"/>
      <c r="AC4" s="171" t="s">
        <v>54</v>
      </c>
      <c r="AD4" s="171"/>
      <c r="AE4" s="171" t="s">
        <v>13</v>
      </c>
      <c r="AF4" s="171"/>
      <c r="AG4" s="171" t="s">
        <v>56</v>
      </c>
      <c r="AH4" s="171"/>
      <c r="AI4" s="178" t="s">
        <v>55</v>
      </c>
      <c r="AJ4" s="179"/>
      <c r="AK4" s="15" t="s">
        <v>23</v>
      </c>
      <c r="AL4" s="171"/>
      <c r="AM4" s="177"/>
      <c r="AN4" s="167"/>
      <c r="AO4" s="167"/>
      <c r="AP4" s="167"/>
      <c r="AQ4" s="169"/>
    </row>
    <row r="5" spans="1:43" ht="36">
      <c r="A5" s="85" t="s">
        <v>16</v>
      </c>
      <c r="B5" s="86" t="s">
        <v>18</v>
      </c>
      <c r="C5" s="86" t="s">
        <v>14</v>
      </c>
      <c r="D5" s="86" t="s">
        <v>27</v>
      </c>
      <c r="E5" s="86" t="s">
        <v>0</v>
      </c>
      <c r="F5" s="86" t="s">
        <v>1</v>
      </c>
      <c r="G5" s="86" t="s">
        <v>30</v>
      </c>
      <c r="H5" s="87" t="s">
        <v>31</v>
      </c>
      <c r="I5" s="88" t="s">
        <v>57</v>
      </c>
      <c r="J5" s="88" t="s">
        <v>50</v>
      </c>
      <c r="K5" s="87" t="s">
        <v>51</v>
      </c>
      <c r="L5" s="89" t="s">
        <v>53</v>
      </c>
      <c r="M5" s="86" t="s">
        <v>10</v>
      </c>
      <c r="N5" s="86" t="s">
        <v>24</v>
      </c>
      <c r="O5" s="86" t="s">
        <v>67</v>
      </c>
      <c r="P5" s="89" t="s">
        <v>58</v>
      </c>
      <c r="Q5" s="86" t="s">
        <v>15</v>
      </c>
      <c r="R5" s="86" t="s">
        <v>68</v>
      </c>
      <c r="S5" s="89" t="s">
        <v>33</v>
      </c>
      <c r="T5" s="86" t="s">
        <v>15</v>
      </c>
      <c r="U5" s="90" t="s">
        <v>28</v>
      </c>
      <c r="V5" s="86" t="s">
        <v>25</v>
      </c>
      <c r="W5" s="90" t="s">
        <v>21</v>
      </c>
      <c r="X5" s="86" t="s">
        <v>66</v>
      </c>
      <c r="Y5" s="91" t="s">
        <v>22</v>
      </c>
      <c r="Z5" s="86" t="s">
        <v>59</v>
      </c>
      <c r="AA5" s="91" t="s">
        <v>22</v>
      </c>
      <c r="AB5" s="86" t="s">
        <v>60</v>
      </c>
      <c r="AC5" s="91" t="s">
        <v>22</v>
      </c>
      <c r="AD5" s="86" t="s">
        <v>61</v>
      </c>
      <c r="AE5" s="91" t="s">
        <v>22</v>
      </c>
      <c r="AF5" s="86" t="s">
        <v>62</v>
      </c>
      <c r="AG5" s="86" t="s">
        <v>22</v>
      </c>
      <c r="AH5" s="86" t="s">
        <v>63</v>
      </c>
      <c r="AI5" s="98" t="s">
        <v>22</v>
      </c>
      <c r="AJ5" s="86" t="s">
        <v>64</v>
      </c>
      <c r="AK5" s="90" t="s">
        <v>23</v>
      </c>
      <c r="AL5" s="86" t="s">
        <v>26</v>
      </c>
      <c r="AM5" s="90" t="s">
        <v>5</v>
      </c>
      <c r="AN5" s="86" t="s">
        <v>20</v>
      </c>
      <c r="AO5" s="86" t="s">
        <v>6</v>
      </c>
      <c r="AP5" s="86" t="s">
        <v>7</v>
      </c>
      <c r="AQ5" s="92" t="s">
        <v>8</v>
      </c>
    </row>
    <row r="6" spans="1:43" ht="56.25">
      <c r="A6" s="108"/>
      <c r="B6" s="93" t="s">
        <v>312</v>
      </c>
      <c r="C6" s="93">
        <v>4</v>
      </c>
      <c r="D6" s="108"/>
      <c r="E6" s="108" t="str">
        <f>VLOOKUP(F6,Sheet2!E:F,2,FALSE)</f>
        <v>COASTAL</v>
      </c>
      <c r="F6" s="100" t="s">
        <v>44</v>
      </c>
      <c r="G6" s="108" t="s">
        <v>300</v>
      </c>
      <c r="H6" s="101">
        <v>5200000</v>
      </c>
      <c r="I6" s="102">
        <v>1.9315199999999999</v>
      </c>
      <c r="J6" s="103">
        <v>0.57781800000000005</v>
      </c>
      <c r="K6" s="101">
        <f>H6*J6</f>
        <v>3004653.6</v>
      </c>
      <c r="L6" s="104">
        <f>J6/I6</f>
        <v>0.299151963220676</v>
      </c>
      <c r="M6" s="99">
        <f>_xlfn.IFS(L6&lt;=5%,1,AND(L6&gt;5%,L6&lt;=15%),2,AND(L6&gt;15%,L6&lt;=30%),3,AND(L6&gt;30%,L6&lt;=50%),4,L6&gt;50%,5)</f>
        <v>3</v>
      </c>
      <c r="N6" s="99" t="str">
        <f>ROUND(L6*100,2)&amp; "% of the road is exposed with a value of "&amp; ROUND(K6*1,2)</f>
        <v>29.92% of the road is exposed with a value of 3004653.6</v>
      </c>
      <c r="O6" s="106">
        <v>0.57781800000000005</v>
      </c>
      <c r="P6" s="107">
        <v>1</v>
      </c>
      <c r="Q6" s="93">
        <f>_xlfn.IFS(P6&lt;=5%,1,AND(P6&gt;5%,P6&lt;=15%),2,AND(P6&gt;15%,P6&lt;=30%),3,AND(P6&gt;30%,P6&lt;=50%),4,P6&gt;50%,5)</f>
        <v>5</v>
      </c>
      <c r="R6" s="106">
        <v>0</v>
      </c>
      <c r="S6" s="107">
        <v>0</v>
      </c>
      <c r="T6" s="93">
        <f>_xlfn.IFS(S6&lt;=5%,1,AND(S6&gt;5%,S6&lt;=15%),2,AND(S6&gt;15%,S6&lt;=30%),3,AND(S6&gt;30%,S6&lt;=50%),4,S6&gt;50%,5)</f>
        <v>1</v>
      </c>
      <c r="U6" s="94">
        <f>AVERAGE(Q6,T6)</f>
        <v>3</v>
      </c>
      <c r="V6" s="93" t="str">
        <f>ROUND(P6*100,2)&amp;"% of the exposed length is cement/asphalt road while " &amp;ROUND(S6*100,2)&amp;"% is rough road"</f>
        <v>100% of the exposed length is cement/asphalt road while 0% is rough road</v>
      </c>
      <c r="W6" s="94">
        <f>AVERAGE(M6,U6)</f>
        <v>3</v>
      </c>
      <c r="X6" s="93" t="str">
        <f>_xlfn.IFS(AND(W6&gt;4,W6&lt;=5),"VERY HIGH",AND(W6&gt;3,W6&lt;=4),"HIGH",AND(W6&gt;2,W6&lt;=3),"MODERATE",AND(W6&gt;1,W6&lt;=2),"LOW",W6&lt;=1,"VERY LOW")</f>
        <v>MODERATE</v>
      </c>
      <c r="Y6" s="95" t="s">
        <v>91</v>
      </c>
      <c r="Z6" s="93">
        <v>3</v>
      </c>
      <c r="AA6" s="95" t="s">
        <v>92</v>
      </c>
      <c r="AB6" s="93">
        <v>2</v>
      </c>
      <c r="AC6" s="95" t="s">
        <v>93</v>
      </c>
      <c r="AD6" s="93">
        <v>4</v>
      </c>
      <c r="AE6" s="95" t="s">
        <v>94</v>
      </c>
      <c r="AF6" s="93">
        <v>3</v>
      </c>
      <c r="AG6" s="95" t="s">
        <v>90</v>
      </c>
      <c r="AH6" s="93">
        <v>4</v>
      </c>
      <c r="AI6" s="97" t="s">
        <v>89</v>
      </c>
      <c r="AJ6" s="93">
        <v>4</v>
      </c>
      <c r="AK6" s="94">
        <f>AVERAGE(Z6,AB6,AD6,AF6,AH6,AJ6)</f>
        <v>3.3333333333333335</v>
      </c>
      <c r="AL6" s="108"/>
      <c r="AM6" s="94">
        <f>W6/AK6</f>
        <v>0.89999999999999991</v>
      </c>
      <c r="AN6" s="93" t="str">
        <f>_xlfn.IFS(AM6&gt;4,"HIGH",AM6&gt;3,"MEDIUM HIGH",AM6&gt;2,"MEDIUM",AM6&gt;1,"MEDIUM LOW",AM6&lt;=1,"LOW")</f>
        <v>LOW</v>
      </c>
      <c r="AO6" s="93">
        <v>2</v>
      </c>
      <c r="AP6" s="93">
        <f>AO6*C6</f>
        <v>8</v>
      </c>
      <c r="AQ6" s="93" t="str">
        <f>_xlfn.IFS(AP6&lt;=5,"LOW RISK",AND(AP6&gt;5,AP6&lt;=12),"MODERATE RISK",AP6&gt;12,"HIGH RISK")</f>
        <v>MODERATE RISK</v>
      </c>
    </row>
    <row r="7" spans="1:43" ht="56.25">
      <c r="A7" s="108"/>
      <c r="B7" s="93" t="s">
        <v>312</v>
      </c>
      <c r="C7" s="93">
        <v>4</v>
      </c>
      <c r="D7" s="108"/>
      <c r="E7" s="108" t="str">
        <f>VLOOKUP(F7,Sheet2!E:F,2,FALSE)</f>
        <v>COASTAL</v>
      </c>
      <c r="F7" s="100" t="s">
        <v>44</v>
      </c>
      <c r="G7" s="108" t="s">
        <v>300</v>
      </c>
      <c r="H7" s="101">
        <v>5200000</v>
      </c>
      <c r="I7" s="102">
        <v>1.9315199999999999</v>
      </c>
      <c r="J7" s="103">
        <v>0.12363</v>
      </c>
      <c r="K7" s="101">
        <f>H7*J7</f>
        <v>642876</v>
      </c>
      <c r="L7" s="104">
        <f>J7/I7</f>
        <v>6.4006585487077536E-2</v>
      </c>
      <c r="M7" s="99">
        <f>_xlfn.IFS(L7&lt;=5%,1,AND(L7&gt;5%,L7&lt;=15%),2,AND(L7&gt;15%,L7&lt;=30%),3,AND(L7&gt;30%,L7&lt;=50%),4,L7&gt;50%,5)</f>
        <v>2</v>
      </c>
      <c r="N7" s="99" t="str">
        <f>ROUND(L7*100,2)&amp; "% of the road is exposed with a value of "&amp; ROUND(K7*1,2)</f>
        <v>6.4% of the road is exposed with a value of 642876</v>
      </c>
      <c r="O7" s="106">
        <v>0.12363</v>
      </c>
      <c r="P7" s="107">
        <v>1</v>
      </c>
      <c r="Q7" s="93">
        <f>_xlfn.IFS(P7&lt;=5%,1,AND(P7&gt;5%,P7&lt;=15%),2,AND(P7&gt;15%,P7&lt;=30%),3,AND(P7&gt;30%,P7&lt;=50%),4,P7&gt;50%,5)</f>
        <v>5</v>
      </c>
      <c r="R7" s="106">
        <v>0</v>
      </c>
      <c r="S7" s="107">
        <v>0</v>
      </c>
      <c r="T7" s="93">
        <f>_xlfn.IFS(S7&lt;=5%,1,AND(S7&gt;5%,S7&lt;=15%),2,AND(S7&gt;15%,S7&lt;=30%),3,AND(S7&gt;30%,S7&lt;=50%),4,S7&gt;50%,5)</f>
        <v>1</v>
      </c>
      <c r="U7" s="94">
        <f>AVERAGE(Q7,T7)</f>
        <v>3</v>
      </c>
      <c r="V7" s="93" t="str">
        <f>ROUND(P7*100,2)&amp;"% of the exposed length is cement/asphalt road while " &amp;ROUND(S7*100,2)&amp;"% is rough road"</f>
        <v>100% of the exposed length is cement/asphalt road while 0% is rough road</v>
      </c>
      <c r="W7" s="94">
        <f>AVERAGE(M7,U7)</f>
        <v>2.5</v>
      </c>
      <c r="X7" s="93" t="str">
        <f>_xlfn.IFS(AND(W7&gt;4,W7&lt;=5),"VERY HIGH",AND(W7&gt;3,W7&lt;=4),"HIGH",AND(W7&gt;2,W7&lt;=3),"MODERATE",AND(W7&gt;1,W7&lt;=2),"LOW",W7&lt;=1,"VERY LOW")</f>
        <v>MODERATE</v>
      </c>
      <c r="Y7" s="95" t="s">
        <v>91</v>
      </c>
      <c r="Z7" s="93">
        <v>3</v>
      </c>
      <c r="AA7" s="95" t="s">
        <v>92</v>
      </c>
      <c r="AB7" s="93">
        <v>2</v>
      </c>
      <c r="AC7" s="95" t="s">
        <v>93</v>
      </c>
      <c r="AD7" s="93">
        <v>4</v>
      </c>
      <c r="AE7" s="95" t="s">
        <v>94</v>
      </c>
      <c r="AF7" s="93">
        <v>3</v>
      </c>
      <c r="AG7" s="95" t="s">
        <v>90</v>
      </c>
      <c r="AH7" s="93">
        <v>4</v>
      </c>
      <c r="AI7" s="97" t="s">
        <v>89</v>
      </c>
      <c r="AJ7" s="93">
        <v>4</v>
      </c>
      <c r="AK7" s="94">
        <f>AVERAGE(Z7,AB7,AD7,AF7,AH7,AJ7)</f>
        <v>3.3333333333333335</v>
      </c>
      <c r="AL7" s="108"/>
      <c r="AM7" s="94">
        <f>W7/AK7</f>
        <v>0.75</v>
      </c>
      <c r="AN7" s="93" t="str">
        <f>_xlfn.IFS(AM7&gt;4,"HIGH",AM7&gt;3,"MEDIUM HIGH",AM7&gt;2,"MEDIUM",AM7&gt;1,"MEDIUM LOW",AM7&lt;=1,"LOW")</f>
        <v>LOW</v>
      </c>
      <c r="AO7" s="93">
        <v>2</v>
      </c>
      <c r="AP7" s="93">
        <f>AO7*C7</f>
        <v>8</v>
      </c>
      <c r="AQ7" s="93" t="str">
        <f>_xlfn.IFS(AP7&lt;=5,"LOW RISK",AND(AP7&gt;5,AP7&lt;=12),"MODERATE RISK",AP7&gt;12,"HIGH RISK")</f>
        <v>MODERATE RISK</v>
      </c>
    </row>
    <row r="8" spans="1:43" ht="56.25">
      <c r="A8" s="108"/>
      <c r="B8" s="93" t="s">
        <v>312</v>
      </c>
      <c r="C8" s="93">
        <v>4</v>
      </c>
      <c r="D8" s="108"/>
      <c r="E8" s="108" t="str">
        <f>VLOOKUP(F8,Sheet2!E:F,2,FALSE)</f>
        <v>COASTAL</v>
      </c>
      <c r="F8" s="100" t="s">
        <v>44</v>
      </c>
      <c r="G8" s="108" t="s">
        <v>300</v>
      </c>
      <c r="H8" s="101">
        <v>5200000</v>
      </c>
      <c r="I8" s="102">
        <v>1.9315199999999999</v>
      </c>
      <c r="J8" s="103">
        <v>1.23007</v>
      </c>
      <c r="K8" s="101">
        <f>H8*J8</f>
        <v>6396364</v>
      </c>
      <c r="L8" s="104">
        <f>J8/I8</f>
        <v>0.63684041583830353</v>
      </c>
      <c r="M8" s="99">
        <f>_xlfn.IFS(L8&lt;=5%,1,AND(L8&gt;5%,L8&lt;=15%),2,AND(L8&gt;15%,L8&lt;=30%),3,AND(L8&gt;30%,L8&lt;=50%),4,L8&gt;50%,5)</f>
        <v>5</v>
      </c>
      <c r="N8" s="99" t="str">
        <f>ROUND(L8*100,2)&amp; "% of the road is exposed with a value of "&amp; ROUND(K8*1,2)</f>
        <v>63.68% of the road is exposed with a value of 6396364</v>
      </c>
      <c r="O8" s="106">
        <v>1.23007</v>
      </c>
      <c r="P8" s="107">
        <v>1</v>
      </c>
      <c r="Q8" s="93">
        <f>_xlfn.IFS(P8&lt;=5%,1,AND(P8&gt;5%,P8&lt;=15%),2,AND(P8&gt;15%,P8&lt;=30%),3,AND(P8&gt;30%,P8&lt;=50%),4,P8&gt;50%,5)</f>
        <v>5</v>
      </c>
      <c r="R8" s="106">
        <v>0</v>
      </c>
      <c r="S8" s="107">
        <v>0</v>
      </c>
      <c r="T8" s="93">
        <f>_xlfn.IFS(S8&lt;=5%,1,AND(S8&gt;5%,S8&lt;=15%),2,AND(S8&gt;15%,S8&lt;=30%),3,AND(S8&gt;30%,S8&lt;=50%),4,S8&gt;50%,5)</f>
        <v>1</v>
      </c>
      <c r="U8" s="94">
        <f>AVERAGE(Q8,T8)</f>
        <v>3</v>
      </c>
      <c r="V8" s="93" t="str">
        <f>ROUND(P8*100,2)&amp;"% of the exposed length is cement/asphalt road while " &amp;ROUND(S8*100,2)&amp;"% is rough road"</f>
        <v>100% of the exposed length is cement/asphalt road while 0% is rough road</v>
      </c>
      <c r="W8" s="94">
        <f>AVERAGE(M8,U8)</f>
        <v>4</v>
      </c>
      <c r="X8" s="93" t="str">
        <f>_xlfn.IFS(AND(W8&gt;4,W8&lt;=5),"VERY HIGH",AND(W8&gt;3,W8&lt;=4),"HIGH",AND(W8&gt;2,W8&lt;=3),"MODERATE",AND(W8&gt;1,W8&lt;=2),"LOW",W8&lt;=1,"VERY LOW")</f>
        <v>HIGH</v>
      </c>
      <c r="Y8" s="95" t="s">
        <v>91</v>
      </c>
      <c r="Z8" s="93">
        <v>3</v>
      </c>
      <c r="AA8" s="95" t="s">
        <v>92</v>
      </c>
      <c r="AB8" s="93">
        <v>2</v>
      </c>
      <c r="AC8" s="95" t="s">
        <v>93</v>
      </c>
      <c r="AD8" s="93">
        <v>4</v>
      </c>
      <c r="AE8" s="95" t="s">
        <v>94</v>
      </c>
      <c r="AF8" s="93">
        <v>3</v>
      </c>
      <c r="AG8" s="95" t="s">
        <v>90</v>
      </c>
      <c r="AH8" s="93">
        <v>4</v>
      </c>
      <c r="AI8" s="97" t="s">
        <v>89</v>
      </c>
      <c r="AJ8" s="93">
        <v>4</v>
      </c>
      <c r="AK8" s="94">
        <f>AVERAGE(Z8,AB8,AD8,AF8,AH8,AJ8)</f>
        <v>3.3333333333333335</v>
      </c>
      <c r="AL8" s="108"/>
      <c r="AM8" s="94">
        <f>W8/AK8</f>
        <v>1.2</v>
      </c>
      <c r="AN8" s="93" t="str">
        <f>_xlfn.IFS(AM8&gt;4,"HIGH",AM8&gt;3,"MEDIUM HIGH",AM8&gt;2,"MEDIUM",AM8&gt;1,"MEDIUM LOW",AM8&lt;=1,"LOW")</f>
        <v>MEDIUM LOW</v>
      </c>
      <c r="AO8" s="93">
        <v>2</v>
      </c>
      <c r="AP8" s="93">
        <f>AO8*C8</f>
        <v>8</v>
      </c>
      <c r="AQ8" s="93" t="str">
        <f>_xlfn.IFS(AP8&lt;=5,"LOW RISK",AND(AP8&gt;5,AP8&lt;=12),"MODERATE RISK",AP8&gt;12,"HIGH RISK")</f>
        <v>MODERATE RISK</v>
      </c>
    </row>
    <row r="9" spans="1:43" ht="56.25">
      <c r="A9" s="108"/>
      <c r="B9" s="93" t="s">
        <v>312</v>
      </c>
      <c r="C9" s="93">
        <v>4</v>
      </c>
      <c r="D9" s="108"/>
      <c r="E9" s="108" t="str">
        <f>VLOOKUP(F9,Sheet2!E:F,2,FALSE)</f>
        <v>COASTAL</v>
      </c>
      <c r="F9" s="100" t="s">
        <v>44</v>
      </c>
      <c r="G9" s="108" t="s">
        <v>1</v>
      </c>
      <c r="H9" s="101">
        <v>2600000</v>
      </c>
      <c r="I9" s="102">
        <v>3.0596100000000002</v>
      </c>
      <c r="J9" s="103">
        <v>1.2972999999999999</v>
      </c>
      <c r="K9" s="101">
        <f>H9*J9</f>
        <v>3372979.9999999995</v>
      </c>
      <c r="L9" s="104">
        <f>J9/I9</f>
        <v>0.42400828863809437</v>
      </c>
      <c r="M9" s="99">
        <f>_xlfn.IFS(L9&lt;=5%,1,AND(L9&gt;5%,L9&lt;=15%),2,AND(L9&gt;15%,L9&lt;=30%),3,AND(L9&gt;30%,L9&lt;=50%),4,L9&gt;50%,5)</f>
        <v>4</v>
      </c>
      <c r="N9" s="99" t="str">
        <f>ROUND(L9*100,2)&amp; "% of the road is exposed with a value of "&amp; ROUND(K9*1,2)</f>
        <v>42.4% of the road is exposed with a value of 3372980</v>
      </c>
      <c r="O9" s="106">
        <v>0.44108199999999997</v>
      </c>
      <c r="P9" s="107">
        <v>0.34</v>
      </c>
      <c r="Q9" s="93">
        <f>_xlfn.IFS(P9&lt;=5%,1,AND(P9&gt;5%,P9&lt;=15%),2,AND(P9&gt;15%,P9&lt;=30%),3,AND(P9&gt;30%,P9&lt;=50%),4,P9&gt;50%,5)</f>
        <v>4</v>
      </c>
      <c r="R9" s="106">
        <v>0.85621799999999992</v>
      </c>
      <c r="S9" s="107">
        <v>0.66</v>
      </c>
      <c r="T9" s="93">
        <f>_xlfn.IFS(S9&lt;=5%,1,AND(S9&gt;5%,S9&lt;=15%),2,AND(S9&gt;15%,S9&lt;=30%),3,AND(S9&gt;30%,S9&lt;=50%),4,S9&gt;50%,5)</f>
        <v>5</v>
      </c>
      <c r="U9" s="94">
        <f>AVERAGE(Q9,T9)</f>
        <v>4.5</v>
      </c>
      <c r="V9" s="93" t="str">
        <f>ROUND(P9*100,2)&amp;"% of the exposed length is cement/asphalt road while " &amp;ROUND(S9*100,2)&amp;"% is rough road"</f>
        <v>34% of the exposed length is cement/asphalt road while 66% is rough road</v>
      </c>
      <c r="W9" s="94">
        <f>AVERAGE(M9,U9)</f>
        <v>4.25</v>
      </c>
      <c r="X9" s="93" t="str">
        <f>_xlfn.IFS(AND(W9&gt;4,W9&lt;=5),"VERY HIGH",AND(W9&gt;3,W9&lt;=4),"HIGH",AND(W9&gt;2,W9&lt;=3),"MODERATE",AND(W9&gt;1,W9&lt;=2),"LOW",W9&lt;=1,"VERY LOW")</f>
        <v>VERY HIGH</v>
      </c>
      <c r="Y9" s="95" t="s">
        <v>91</v>
      </c>
      <c r="Z9" s="93">
        <v>3</v>
      </c>
      <c r="AA9" s="95" t="s">
        <v>92</v>
      </c>
      <c r="AB9" s="93">
        <v>2</v>
      </c>
      <c r="AC9" s="95" t="s">
        <v>93</v>
      </c>
      <c r="AD9" s="93">
        <v>4</v>
      </c>
      <c r="AE9" s="95" t="s">
        <v>94</v>
      </c>
      <c r="AF9" s="93">
        <v>3</v>
      </c>
      <c r="AG9" s="95" t="s">
        <v>90</v>
      </c>
      <c r="AH9" s="93">
        <v>4</v>
      </c>
      <c r="AI9" s="97" t="s">
        <v>89</v>
      </c>
      <c r="AJ9" s="93">
        <v>4</v>
      </c>
      <c r="AK9" s="94">
        <f>AVERAGE(Z9,AB9,AD9,AF9,AH9,AJ9)</f>
        <v>3.3333333333333335</v>
      </c>
      <c r="AL9" s="108"/>
      <c r="AM9" s="94">
        <f>W9/AK9</f>
        <v>1.2749999999999999</v>
      </c>
      <c r="AN9" s="93" t="str">
        <f>_xlfn.IFS(AM9&gt;4,"HIGH",AM9&gt;3,"MEDIUM HIGH",AM9&gt;2,"MEDIUM",AM9&gt;1,"MEDIUM LOW",AM9&lt;=1,"LOW")</f>
        <v>MEDIUM LOW</v>
      </c>
      <c r="AO9" s="93">
        <v>4</v>
      </c>
      <c r="AP9" s="93">
        <f>AO9*C9</f>
        <v>16</v>
      </c>
      <c r="AQ9" s="93" t="str">
        <f>_xlfn.IFS(AP9&lt;=5,"LOW RISK",AND(AP9&gt;5,AP9&lt;=12),"MODERATE RISK",AP9&gt;12,"HIGH RISK")</f>
        <v>HIGH RISK</v>
      </c>
    </row>
    <row r="10" spans="1:43" ht="56.25">
      <c r="A10" s="108"/>
      <c r="B10" s="93" t="s">
        <v>312</v>
      </c>
      <c r="C10" s="93">
        <v>4</v>
      </c>
      <c r="D10" s="108"/>
      <c r="E10" s="108" t="str">
        <f>VLOOKUP(F10,Sheet2!E:F,2,FALSE)</f>
        <v>COASTAL</v>
      </c>
      <c r="F10" s="100" t="s">
        <v>44</v>
      </c>
      <c r="G10" s="108" t="s">
        <v>1</v>
      </c>
      <c r="H10" s="101">
        <v>2600000</v>
      </c>
      <c r="I10" s="102">
        <v>3.0596100000000002</v>
      </c>
      <c r="J10" s="103">
        <v>1.76231</v>
      </c>
      <c r="K10" s="101">
        <f>H10*J10</f>
        <v>4582006</v>
      </c>
      <c r="L10" s="104">
        <f>J10/I10</f>
        <v>0.57599171136190563</v>
      </c>
      <c r="M10" s="99">
        <f>_xlfn.IFS(L10&lt;=5%,1,AND(L10&gt;5%,L10&lt;=15%),2,AND(L10&gt;15%,L10&lt;=30%),3,AND(L10&gt;30%,L10&lt;=50%),4,L10&gt;50%,5)</f>
        <v>5</v>
      </c>
      <c r="N10" s="99" t="str">
        <f>ROUND(L10*100,2)&amp; "% of the road is exposed with a value of "&amp; ROUND(K10*1,2)</f>
        <v>57.6% of the road is exposed with a value of 4582006</v>
      </c>
      <c r="O10" s="106">
        <v>0.59918540000000009</v>
      </c>
      <c r="P10" s="107">
        <v>0.34</v>
      </c>
      <c r="Q10" s="93">
        <f>_xlfn.IFS(P10&lt;=5%,1,AND(P10&gt;5%,P10&lt;=15%),2,AND(P10&gt;15%,P10&lt;=30%),3,AND(P10&gt;30%,P10&lt;=50%),4,P10&gt;50%,5)</f>
        <v>4</v>
      </c>
      <c r="R10" s="106">
        <v>1.1631246</v>
      </c>
      <c r="S10" s="107">
        <v>0.65999999999999992</v>
      </c>
      <c r="T10" s="93">
        <f>_xlfn.IFS(S10&lt;=5%,1,AND(S10&gt;5%,S10&lt;=15%),2,AND(S10&gt;15%,S10&lt;=30%),3,AND(S10&gt;30%,S10&lt;=50%),4,S10&gt;50%,5)</f>
        <v>5</v>
      </c>
      <c r="U10" s="94">
        <f>AVERAGE(Q10,T10)</f>
        <v>4.5</v>
      </c>
      <c r="V10" s="93" t="str">
        <f>ROUND(P10*100,2)&amp;"% of the exposed length is cement/asphalt road while " &amp;ROUND(S10*100,2)&amp;"% is rough road"</f>
        <v>34% of the exposed length is cement/asphalt road while 66% is rough road</v>
      </c>
      <c r="W10" s="94">
        <f>AVERAGE(M10,U10)</f>
        <v>4.75</v>
      </c>
      <c r="X10" s="93" t="str">
        <f>_xlfn.IFS(AND(W10&gt;4,W10&lt;=5),"VERY HIGH",AND(W10&gt;3,W10&lt;=4),"HIGH",AND(W10&gt;2,W10&lt;=3),"MODERATE",AND(W10&gt;1,W10&lt;=2),"LOW",W10&lt;=1,"VERY LOW")</f>
        <v>VERY HIGH</v>
      </c>
      <c r="Y10" s="95" t="s">
        <v>91</v>
      </c>
      <c r="Z10" s="93">
        <v>3</v>
      </c>
      <c r="AA10" s="95" t="s">
        <v>92</v>
      </c>
      <c r="AB10" s="93">
        <v>2</v>
      </c>
      <c r="AC10" s="95" t="s">
        <v>93</v>
      </c>
      <c r="AD10" s="93">
        <v>4</v>
      </c>
      <c r="AE10" s="95" t="s">
        <v>94</v>
      </c>
      <c r="AF10" s="93">
        <v>3</v>
      </c>
      <c r="AG10" s="95" t="s">
        <v>90</v>
      </c>
      <c r="AH10" s="93">
        <v>4</v>
      </c>
      <c r="AI10" s="97" t="s">
        <v>89</v>
      </c>
      <c r="AJ10" s="93">
        <v>4</v>
      </c>
      <c r="AK10" s="94">
        <f>AVERAGE(Z10,AB10,AD10,AF10,AH10,AJ10)</f>
        <v>3.3333333333333335</v>
      </c>
      <c r="AL10" s="108"/>
      <c r="AM10" s="94">
        <f>W10/AK10</f>
        <v>1.425</v>
      </c>
      <c r="AN10" s="93" t="str">
        <f>_xlfn.IFS(AM10&gt;4,"HIGH",AM10&gt;3,"MEDIUM HIGH",AM10&gt;2,"MEDIUM",AM10&gt;1,"MEDIUM LOW",AM10&lt;=1,"LOW")</f>
        <v>MEDIUM LOW</v>
      </c>
      <c r="AO10" s="93">
        <v>4</v>
      </c>
      <c r="AP10" s="93">
        <f>AO10*C10</f>
        <v>16</v>
      </c>
      <c r="AQ10" s="93" t="str">
        <f>_xlfn.IFS(AP10&lt;=5,"LOW RISK",AND(AP10&gt;5,AP10&lt;=12),"MODERATE RISK",AP10&gt;12,"HIGH RISK")</f>
        <v>HIGH RISK</v>
      </c>
    </row>
    <row r="11" spans="1:43" ht="56.25">
      <c r="A11" s="108"/>
      <c r="B11" s="93" t="s">
        <v>312</v>
      </c>
      <c r="C11" s="93">
        <v>4</v>
      </c>
      <c r="D11" s="108"/>
      <c r="E11" s="108" t="str">
        <f>VLOOKUP(F11,Sheet2!E:F,2,FALSE)</f>
        <v>COASTAL</v>
      </c>
      <c r="F11" s="100" t="s">
        <v>45</v>
      </c>
      <c r="G11" s="108" t="s">
        <v>300</v>
      </c>
      <c r="H11" s="101">
        <v>5200000</v>
      </c>
      <c r="I11" s="102">
        <v>2.0003899999999999</v>
      </c>
      <c r="J11" s="103">
        <v>0.54483000000000004</v>
      </c>
      <c r="K11" s="101">
        <f>H11*J11</f>
        <v>2833116</v>
      </c>
      <c r="L11" s="104">
        <f>J11/I11</f>
        <v>0.27236188943156087</v>
      </c>
      <c r="M11" s="99">
        <f>_xlfn.IFS(L11&lt;=5%,1,AND(L11&gt;5%,L11&lt;=15%),2,AND(L11&gt;15%,L11&lt;=30%),3,AND(L11&gt;30%,L11&lt;=50%),4,L11&gt;50%,5)</f>
        <v>3</v>
      </c>
      <c r="N11" s="99" t="str">
        <f>ROUND(L11*100,2)&amp; "% of the road is exposed with a value of "&amp; ROUND(K11*1,2)</f>
        <v>27.24% of the road is exposed with a value of 2833116</v>
      </c>
      <c r="O11" s="106">
        <v>0.54483000000000004</v>
      </c>
      <c r="P11" s="107">
        <v>1</v>
      </c>
      <c r="Q11" s="93">
        <f>_xlfn.IFS(P11&lt;=5%,1,AND(P11&gt;5%,P11&lt;=15%),2,AND(P11&gt;15%,P11&lt;=30%),3,AND(P11&gt;30%,P11&lt;=50%),4,P11&gt;50%,5)</f>
        <v>5</v>
      </c>
      <c r="R11" s="106">
        <v>0</v>
      </c>
      <c r="S11" s="107">
        <v>0</v>
      </c>
      <c r="T11" s="93">
        <f>_xlfn.IFS(S11&lt;=5%,1,AND(S11&gt;5%,S11&lt;=15%),2,AND(S11&gt;15%,S11&lt;=30%),3,AND(S11&gt;30%,S11&lt;=50%),4,S11&gt;50%,5)</f>
        <v>1</v>
      </c>
      <c r="U11" s="94">
        <f>AVERAGE(Q11,T11)</f>
        <v>3</v>
      </c>
      <c r="V11" s="93" t="str">
        <f>ROUND(P11*100,2)&amp;"% of the exposed length is cement/asphalt road while " &amp;ROUND(S11*100,2)&amp;"% is rough road"</f>
        <v>100% of the exposed length is cement/asphalt road while 0% is rough road</v>
      </c>
      <c r="W11" s="94">
        <f>AVERAGE(M11,U11)</f>
        <v>3</v>
      </c>
      <c r="X11" s="93" t="str">
        <f>_xlfn.IFS(AND(W11&gt;4,W11&lt;=5),"VERY HIGH",AND(W11&gt;3,W11&lt;=4),"HIGH",AND(W11&gt;2,W11&lt;=3),"MODERATE",AND(W11&gt;1,W11&lt;=2),"LOW",W11&lt;=1,"VERY LOW")</f>
        <v>MODERATE</v>
      </c>
      <c r="Y11" s="95" t="s">
        <v>91</v>
      </c>
      <c r="Z11" s="93">
        <v>3</v>
      </c>
      <c r="AA11" s="95" t="s">
        <v>92</v>
      </c>
      <c r="AB11" s="93">
        <v>2</v>
      </c>
      <c r="AC11" s="95" t="s">
        <v>93</v>
      </c>
      <c r="AD11" s="93">
        <v>4</v>
      </c>
      <c r="AE11" s="95" t="s">
        <v>94</v>
      </c>
      <c r="AF11" s="93">
        <v>3</v>
      </c>
      <c r="AG11" s="95" t="s">
        <v>90</v>
      </c>
      <c r="AH11" s="93">
        <v>4</v>
      </c>
      <c r="AI11" s="97" t="s">
        <v>89</v>
      </c>
      <c r="AJ11" s="93">
        <v>4</v>
      </c>
      <c r="AK11" s="94">
        <f>AVERAGE(Z11,AB11,AD11,AF11,AH11,AJ11)</f>
        <v>3.3333333333333335</v>
      </c>
      <c r="AL11" s="108"/>
      <c r="AM11" s="94">
        <f>W11/AK11</f>
        <v>0.89999999999999991</v>
      </c>
      <c r="AN11" s="93" t="str">
        <f>_xlfn.IFS(AM11&gt;4,"HIGH",AM11&gt;3,"MEDIUM HIGH",AM11&gt;2,"MEDIUM",AM11&gt;1,"MEDIUM LOW",AM11&lt;=1,"LOW")</f>
        <v>LOW</v>
      </c>
      <c r="AO11" s="93">
        <v>2</v>
      </c>
      <c r="AP11" s="93">
        <f>AO11*C11</f>
        <v>8</v>
      </c>
      <c r="AQ11" s="93" t="str">
        <f>_xlfn.IFS(AP11&lt;=5,"LOW RISK",AND(AP11&gt;5,AP11&lt;=12),"MODERATE RISK",AP11&gt;12,"HIGH RISK")</f>
        <v>MODERATE RISK</v>
      </c>
    </row>
    <row r="12" spans="1:43" ht="56.25">
      <c r="A12" s="108"/>
      <c r="B12" s="93" t="s">
        <v>312</v>
      </c>
      <c r="C12" s="93">
        <v>4</v>
      </c>
      <c r="D12" s="108"/>
      <c r="E12" s="108" t="str">
        <f>VLOOKUP(F12,Sheet2!E:F,2,FALSE)</f>
        <v>COASTAL</v>
      </c>
      <c r="F12" s="100" t="s">
        <v>45</v>
      </c>
      <c r="G12" s="108" t="s">
        <v>300</v>
      </c>
      <c r="H12" s="101">
        <v>5200000</v>
      </c>
      <c r="I12" s="102">
        <v>2.0003899999999999</v>
      </c>
      <c r="J12" s="103">
        <v>0.12976499999999999</v>
      </c>
      <c r="K12" s="101">
        <f>H12*J12</f>
        <v>674778</v>
      </c>
      <c r="L12" s="104">
        <f>J12/I12</f>
        <v>6.4869850379176058E-2</v>
      </c>
      <c r="M12" s="99">
        <f>_xlfn.IFS(L12&lt;=5%,1,AND(L12&gt;5%,L12&lt;=15%),2,AND(L12&gt;15%,L12&lt;=30%),3,AND(L12&gt;30%,L12&lt;=50%),4,L12&gt;50%,5)</f>
        <v>2</v>
      </c>
      <c r="N12" s="99" t="str">
        <f>ROUND(L12*100,2)&amp; "% of the road is exposed with a value of "&amp; ROUND(K12*1,2)</f>
        <v>6.49% of the road is exposed with a value of 674778</v>
      </c>
      <c r="O12" s="106">
        <v>0.12976499999999999</v>
      </c>
      <c r="P12" s="107">
        <v>1</v>
      </c>
      <c r="Q12" s="93">
        <f>_xlfn.IFS(P12&lt;=5%,1,AND(P12&gt;5%,P12&lt;=15%),2,AND(P12&gt;15%,P12&lt;=30%),3,AND(P12&gt;30%,P12&lt;=50%),4,P12&gt;50%,5)</f>
        <v>5</v>
      </c>
      <c r="R12" s="106">
        <v>0</v>
      </c>
      <c r="S12" s="107">
        <v>0</v>
      </c>
      <c r="T12" s="93">
        <f>_xlfn.IFS(S12&lt;=5%,1,AND(S12&gt;5%,S12&lt;=15%),2,AND(S12&gt;15%,S12&lt;=30%),3,AND(S12&gt;30%,S12&lt;=50%),4,S12&gt;50%,5)</f>
        <v>1</v>
      </c>
      <c r="U12" s="94">
        <f>AVERAGE(Q12,T12)</f>
        <v>3</v>
      </c>
      <c r="V12" s="93" t="str">
        <f>ROUND(P12*100,2)&amp;"% of the exposed length is cement/asphalt road while " &amp;ROUND(S12*100,2)&amp;"% is rough road"</f>
        <v>100% of the exposed length is cement/asphalt road while 0% is rough road</v>
      </c>
      <c r="W12" s="94">
        <f>AVERAGE(M12,U12)</f>
        <v>2.5</v>
      </c>
      <c r="X12" s="93" t="str">
        <f>_xlfn.IFS(AND(W12&gt;4,W12&lt;=5),"VERY HIGH",AND(W12&gt;3,W12&lt;=4),"HIGH",AND(W12&gt;2,W12&lt;=3),"MODERATE",AND(W12&gt;1,W12&lt;=2),"LOW",W12&lt;=1,"VERY LOW")</f>
        <v>MODERATE</v>
      </c>
      <c r="Y12" s="95" t="s">
        <v>91</v>
      </c>
      <c r="Z12" s="93">
        <v>3</v>
      </c>
      <c r="AA12" s="95" t="s">
        <v>92</v>
      </c>
      <c r="AB12" s="93">
        <v>2</v>
      </c>
      <c r="AC12" s="95" t="s">
        <v>93</v>
      </c>
      <c r="AD12" s="93">
        <v>4</v>
      </c>
      <c r="AE12" s="95" t="s">
        <v>94</v>
      </c>
      <c r="AF12" s="93">
        <v>3</v>
      </c>
      <c r="AG12" s="95" t="s">
        <v>90</v>
      </c>
      <c r="AH12" s="93">
        <v>4</v>
      </c>
      <c r="AI12" s="97" t="s">
        <v>89</v>
      </c>
      <c r="AJ12" s="93">
        <v>4</v>
      </c>
      <c r="AK12" s="94">
        <f>AVERAGE(Z12,AB12,AD12,AF12,AH12,AJ12)</f>
        <v>3.3333333333333335</v>
      </c>
      <c r="AL12" s="108"/>
      <c r="AM12" s="94">
        <f>W12/AK12</f>
        <v>0.75</v>
      </c>
      <c r="AN12" s="93" t="str">
        <f>_xlfn.IFS(AM12&gt;4,"HIGH",AM12&gt;3,"MEDIUM HIGH",AM12&gt;2,"MEDIUM",AM12&gt;1,"MEDIUM LOW",AM12&lt;=1,"LOW")</f>
        <v>LOW</v>
      </c>
      <c r="AO12" s="93">
        <v>2</v>
      </c>
      <c r="AP12" s="93">
        <f>AO12*C12</f>
        <v>8</v>
      </c>
      <c r="AQ12" s="93" t="str">
        <f>_xlfn.IFS(AP12&lt;=5,"LOW RISK",AND(AP12&gt;5,AP12&lt;=12),"MODERATE RISK",AP12&gt;12,"HIGH RISK")</f>
        <v>MODERATE RISK</v>
      </c>
    </row>
    <row r="13" spans="1:43" ht="56.25">
      <c r="A13" s="108"/>
      <c r="B13" s="93" t="s">
        <v>312</v>
      </c>
      <c r="C13" s="93">
        <v>4</v>
      </c>
      <c r="D13" s="108"/>
      <c r="E13" s="108" t="str">
        <f>VLOOKUP(F13,Sheet2!E:F,2,FALSE)</f>
        <v>COASTAL</v>
      </c>
      <c r="F13" s="100" t="s">
        <v>45</v>
      </c>
      <c r="G13" s="108" t="s">
        <v>300</v>
      </c>
      <c r="H13" s="101">
        <v>5200000</v>
      </c>
      <c r="I13" s="102">
        <v>2.0003899999999999</v>
      </c>
      <c r="J13" s="103">
        <v>1.32579</v>
      </c>
      <c r="K13" s="101">
        <f>H13*J13</f>
        <v>6894108</v>
      </c>
      <c r="L13" s="104">
        <f>J13/I13</f>
        <v>0.66276576067666815</v>
      </c>
      <c r="M13" s="99">
        <f>_xlfn.IFS(L13&lt;=5%,1,AND(L13&gt;5%,L13&lt;=15%),2,AND(L13&gt;15%,L13&lt;=30%),3,AND(L13&gt;30%,L13&lt;=50%),4,L13&gt;50%,5)</f>
        <v>5</v>
      </c>
      <c r="N13" s="99" t="str">
        <f>ROUND(L13*100,2)&amp; "% of the road is exposed with a value of "&amp; ROUND(K13*1,2)</f>
        <v>66.28% of the road is exposed with a value of 6894108</v>
      </c>
      <c r="O13" s="106">
        <v>1.32579</v>
      </c>
      <c r="P13" s="107">
        <v>1</v>
      </c>
      <c r="Q13" s="93">
        <f>_xlfn.IFS(P13&lt;=5%,1,AND(P13&gt;5%,P13&lt;=15%),2,AND(P13&gt;15%,P13&lt;=30%),3,AND(P13&gt;30%,P13&lt;=50%),4,P13&gt;50%,5)</f>
        <v>5</v>
      </c>
      <c r="R13" s="106">
        <v>0</v>
      </c>
      <c r="S13" s="107">
        <v>0</v>
      </c>
      <c r="T13" s="93">
        <f>_xlfn.IFS(S13&lt;=5%,1,AND(S13&gt;5%,S13&lt;=15%),2,AND(S13&gt;15%,S13&lt;=30%),3,AND(S13&gt;30%,S13&lt;=50%),4,S13&gt;50%,5)</f>
        <v>1</v>
      </c>
      <c r="U13" s="94">
        <f>AVERAGE(Q13,T13)</f>
        <v>3</v>
      </c>
      <c r="V13" s="93" t="str">
        <f>ROUND(P13*100,2)&amp;"% of the exposed length is cement/asphalt road while " &amp;ROUND(S13*100,2)&amp;"% is rough road"</f>
        <v>100% of the exposed length is cement/asphalt road while 0% is rough road</v>
      </c>
      <c r="W13" s="94">
        <f>AVERAGE(M13,U13)</f>
        <v>4</v>
      </c>
      <c r="X13" s="93" t="str">
        <f>_xlfn.IFS(AND(W13&gt;4,W13&lt;=5),"VERY HIGH",AND(W13&gt;3,W13&lt;=4),"HIGH",AND(W13&gt;2,W13&lt;=3),"MODERATE",AND(W13&gt;1,W13&lt;=2),"LOW",W13&lt;=1,"VERY LOW")</f>
        <v>HIGH</v>
      </c>
      <c r="Y13" s="95" t="s">
        <v>91</v>
      </c>
      <c r="Z13" s="93">
        <v>3</v>
      </c>
      <c r="AA13" s="95" t="s">
        <v>92</v>
      </c>
      <c r="AB13" s="93">
        <v>2</v>
      </c>
      <c r="AC13" s="95" t="s">
        <v>93</v>
      </c>
      <c r="AD13" s="93">
        <v>4</v>
      </c>
      <c r="AE13" s="95" t="s">
        <v>94</v>
      </c>
      <c r="AF13" s="93">
        <v>3</v>
      </c>
      <c r="AG13" s="95" t="s">
        <v>90</v>
      </c>
      <c r="AH13" s="93">
        <v>4</v>
      </c>
      <c r="AI13" s="97" t="s">
        <v>89</v>
      </c>
      <c r="AJ13" s="93">
        <v>4</v>
      </c>
      <c r="AK13" s="94">
        <f>AVERAGE(Z13,AB13,AD13,AF13,AH13,AJ13)</f>
        <v>3.3333333333333335</v>
      </c>
      <c r="AL13" s="108"/>
      <c r="AM13" s="94">
        <f>W13/AK13</f>
        <v>1.2</v>
      </c>
      <c r="AN13" s="93" t="str">
        <f>_xlfn.IFS(AM13&gt;4,"HIGH",AM13&gt;3,"MEDIUM HIGH",AM13&gt;2,"MEDIUM",AM13&gt;1,"MEDIUM LOW",AM13&lt;=1,"LOW")</f>
        <v>MEDIUM LOW</v>
      </c>
      <c r="AO13" s="93">
        <v>2</v>
      </c>
      <c r="AP13" s="93">
        <f>AO13*C13</f>
        <v>8</v>
      </c>
      <c r="AQ13" s="93" t="str">
        <f>_xlfn.IFS(AP13&lt;=5,"LOW RISK",AND(AP13&gt;5,AP13&lt;=12),"MODERATE RISK",AP13&gt;12,"HIGH RISK")</f>
        <v>MODERATE RISK</v>
      </c>
    </row>
    <row r="14" spans="1:43" ht="56.25">
      <c r="A14" s="108"/>
      <c r="B14" s="93" t="s">
        <v>312</v>
      </c>
      <c r="C14" s="93">
        <v>4</v>
      </c>
      <c r="D14" s="108"/>
      <c r="E14" s="108" t="str">
        <f>VLOOKUP(F14,Sheet2!E:F,2,FALSE)</f>
        <v>COASTAL</v>
      </c>
      <c r="F14" s="100" t="s">
        <v>45</v>
      </c>
      <c r="G14" s="108" t="s">
        <v>313</v>
      </c>
      <c r="H14" s="101">
        <v>2600000</v>
      </c>
      <c r="I14" s="102">
        <v>2.2412000000000001</v>
      </c>
      <c r="J14" s="103">
        <v>0.43086400000000002</v>
      </c>
      <c r="K14" s="101">
        <f>H14*J14</f>
        <v>1120246.4000000001</v>
      </c>
      <c r="L14" s="104">
        <f>J14/I14</f>
        <v>0.19224701053007318</v>
      </c>
      <c r="M14" s="99">
        <f>_xlfn.IFS(L14&lt;=5%,1,AND(L14&gt;5%,L14&lt;=15%),2,AND(L14&gt;15%,L14&lt;=30%),3,AND(L14&gt;30%,L14&lt;=50%),4,L14&gt;50%,5)</f>
        <v>3</v>
      </c>
      <c r="N14" s="99" t="str">
        <f>ROUND(L14*100,2)&amp; "% of the road is exposed with a value of "&amp; ROUND(K14*1,2)</f>
        <v>19.22% of the road is exposed with a value of 1120246.4</v>
      </c>
      <c r="O14" s="106">
        <v>0</v>
      </c>
      <c r="P14" s="107">
        <v>0</v>
      </c>
      <c r="Q14" s="93">
        <f>_xlfn.IFS(P14&lt;=5%,1,AND(P14&gt;5%,P14&lt;=15%),2,AND(P14&gt;15%,P14&lt;=30%),3,AND(P14&gt;30%,P14&lt;=50%),4,P14&gt;50%,5)</f>
        <v>1</v>
      </c>
      <c r="R14" s="106">
        <v>0.43086400000000002</v>
      </c>
      <c r="S14" s="107">
        <v>1</v>
      </c>
      <c r="T14" s="93">
        <f>_xlfn.IFS(S14&lt;=5%,1,AND(S14&gt;5%,S14&lt;=15%),2,AND(S14&gt;15%,S14&lt;=30%),3,AND(S14&gt;30%,S14&lt;=50%),4,S14&gt;50%,5)</f>
        <v>5</v>
      </c>
      <c r="U14" s="94">
        <f>AVERAGE(Q14,T14)</f>
        <v>3</v>
      </c>
      <c r="V14" s="93" t="str">
        <f>ROUND(P14*100,2)&amp;"% of the exposed length is cement/asphalt road while " &amp;ROUND(S14*100,2)&amp;"% is rough road"</f>
        <v>0% of the exposed length is cement/asphalt road while 100% is rough road</v>
      </c>
      <c r="W14" s="94">
        <f>AVERAGE(M14,U14)</f>
        <v>3</v>
      </c>
      <c r="X14" s="93" t="str">
        <f>_xlfn.IFS(AND(W14&gt;4,W14&lt;=5),"VERY HIGH",AND(W14&gt;3,W14&lt;=4),"HIGH",AND(W14&gt;2,W14&lt;=3),"MODERATE",AND(W14&gt;1,W14&lt;=2),"LOW",W14&lt;=1,"VERY LOW")</f>
        <v>MODERATE</v>
      </c>
      <c r="Y14" s="95" t="s">
        <v>91</v>
      </c>
      <c r="Z14" s="93">
        <v>3</v>
      </c>
      <c r="AA14" s="95" t="s">
        <v>92</v>
      </c>
      <c r="AB14" s="93">
        <v>2</v>
      </c>
      <c r="AC14" s="95" t="s">
        <v>93</v>
      </c>
      <c r="AD14" s="93">
        <v>4</v>
      </c>
      <c r="AE14" s="95" t="s">
        <v>94</v>
      </c>
      <c r="AF14" s="93">
        <v>3</v>
      </c>
      <c r="AG14" s="95" t="s">
        <v>90</v>
      </c>
      <c r="AH14" s="93">
        <v>4</v>
      </c>
      <c r="AI14" s="97" t="s">
        <v>89</v>
      </c>
      <c r="AJ14" s="93">
        <v>4</v>
      </c>
      <c r="AK14" s="94">
        <f>AVERAGE(Z14,AB14,AD14,AF14,AH14,AJ14)</f>
        <v>3.3333333333333335</v>
      </c>
      <c r="AL14" s="108"/>
      <c r="AM14" s="94">
        <f>W14/AK14</f>
        <v>0.89999999999999991</v>
      </c>
      <c r="AN14" s="93" t="str">
        <f>_xlfn.IFS(AM14&gt;4,"HIGH",AM14&gt;3,"MEDIUM HIGH",AM14&gt;2,"MEDIUM",AM14&gt;1,"MEDIUM LOW",AM14&lt;=1,"LOW")</f>
        <v>LOW</v>
      </c>
      <c r="AO14" s="93">
        <v>4</v>
      </c>
      <c r="AP14" s="93">
        <f>AO14*C14</f>
        <v>16</v>
      </c>
      <c r="AQ14" s="93" t="str">
        <f>_xlfn.IFS(AP14&lt;=5,"LOW RISK",AND(AP14&gt;5,AP14&lt;=12),"MODERATE RISK",AP14&gt;12,"HIGH RISK")</f>
        <v>HIGH RISK</v>
      </c>
    </row>
    <row r="15" spans="1:43" ht="56.25">
      <c r="A15" s="108"/>
      <c r="B15" s="93" t="s">
        <v>312</v>
      </c>
      <c r="C15" s="93">
        <v>4</v>
      </c>
      <c r="D15" s="108"/>
      <c r="E15" s="108" t="str">
        <f>VLOOKUP(F15,Sheet2!E:F,2,FALSE)</f>
        <v>COASTAL</v>
      </c>
      <c r="F15" s="100" t="s">
        <v>45</v>
      </c>
      <c r="G15" s="108" t="s">
        <v>313</v>
      </c>
      <c r="H15" s="101">
        <v>2600000</v>
      </c>
      <c r="I15" s="102">
        <v>2.2412000000000001</v>
      </c>
      <c r="J15" s="103">
        <v>0.16447000000000001</v>
      </c>
      <c r="K15" s="101">
        <f>H15*J15</f>
        <v>427622</v>
      </c>
      <c r="L15" s="104">
        <f>J15/I15</f>
        <v>7.338479386043191E-2</v>
      </c>
      <c r="M15" s="99">
        <f>_xlfn.IFS(L15&lt;=5%,1,AND(L15&gt;5%,L15&lt;=15%),2,AND(L15&gt;15%,L15&lt;=30%),3,AND(L15&gt;30%,L15&lt;=50%),4,L15&gt;50%,5)</f>
        <v>2</v>
      </c>
      <c r="N15" s="99" t="str">
        <f>ROUND(L15*100,2)&amp; "% of the road is exposed with a value of "&amp; ROUND(K15*1,2)</f>
        <v>7.34% of the road is exposed with a value of 427622</v>
      </c>
      <c r="O15" s="106">
        <v>0</v>
      </c>
      <c r="P15" s="107">
        <v>0</v>
      </c>
      <c r="Q15" s="93">
        <f>_xlfn.IFS(P15&lt;=5%,1,AND(P15&gt;5%,P15&lt;=15%),2,AND(P15&gt;15%,P15&lt;=30%),3,AND(P15&gt;30%,P15&lt;=50%),4,P15&gt;50%,5)</f>
        <v>1</v>
      </c>
      <c r="R15" s="106">
        <v>0.16447000000000001</v>
      </c>
      <c r="S15" s="107">
        <v>1</v>
      </c>
      <c r="T15" s="93">
        <f>_xlfn.IFS(S15&lt;=5%,1,AND(S15&gt;5%,S15&lt;=15%),2,AND(S15&gt;15%,S15&lt;=30%),3,AND(S15&gt;30%,S15&lt;=50%),4,S15&gt;50%,5)</f>
        <v>5</v>
      </c>
      <c r="U15" s="94">
        <f>AVERAGE(Q15,T15)</f>
        <v>3</v>
      </c>
      <c r="V15" s="93" t="str">
        <f>ROUND(P15*100,2)&amp;"% of the exposed length is cement/asphalt road while " &amp;ROUND(S15*100,2)&amp;"% is rough road"</f>
        <v>0% of the exposed length is cement/asphalt road while 100% is rough road</v>
      </c>
      <c r="W15" s="94">
        <f>AVERAGE(M15,U15)</f>
        <v>2.5</v>
      </c>
      <c r="X15" s="93" t="str">
        <f>_xlfn.IFS(AND(W15&gt;4,W15&lt;=5),"VERY HIGH",AND(W15&gt;3,W15&lt;=4),"HIGH",AND(W15&gt;2,W15&lt;=3),"MODERATE",AND(W15&gt;1,W15&lt;=2),"LOW",W15&lt;=1,"VERY LOW")</f>
        <v>MODERATE</v>
      </c>
      <c r="Y15" s="95" t="s">
        <v>91</v>
      </c>
      <c r="Z15" s="93">
        <v>3</v>
      </c>
      <c r="AA15" s="95" t="s">
        <v>92</v>
      </c>
      <c r="AB15" s="93">
        <v>2</v>
      </c>
      <c r="AC15" s="95" t="s">
        <v>93</v>
      </c>
      <c r="AD15" s="93">
        <v>4</v>
      </c>
      <c r="AE15" s="95" t="s">
        <v>94</v>
      </c>
      <c r="AF15" s="93">
        <v>3</v>
      </c>
      <c r="AG15" s="95" t="s">
        <v>90</v>
      </c>
      <c r="AH15" s="93">
        <v>4</v>
      </c>
      <c r="AI15" s="97" t="s">
        <v>89</v>
      </c>
      <c r="AJ15" s="93">
        <v>4</v>
      </c>
      <c r="AK15" s="94">
        <f>AVERAGE(Z15,AB15,AD15,AF15,AH15,AJ15)</f>
        <v>3.3333333333333335</v>
      </c>
      <c r="AL15" s="108"/>
      <c r="AM15" s="94">
        <f>W15/AK15</f>
        <v>0.75</v>
      </c>
      <c r="AN15" s="93" t="str">
        <f>_xlfn.IFS(AM15&gt;4,"HIGH",AM15&gt;3,"MEDIUM HIGH",AM15&gt;2,"MEDIUM",AM15&gt;1,"MEDIUM LOW",AM15&lt;=1,"LOW")</f>
        <v>LOW</v>
      </c>
      <c r="AO15" s="93">
        <v>4</v>
      </c>
      <c r="AP15" s="93">
        <f>AO15*C15</f>
        <v>16</v>
      </c>
      <c r="AQ15" s="93" t="str">
        <f>_xlfn.IFS(AP15&lt;=5,"LOW RISK",AND(AP15&gt;5,AP15&lt;=12),"MODERATE RISK",AP15&gt;12,"HIGH RISK")</f>
        <v>HIGH RISK</v>
      </c>
    </row>
    <row r="16" spans="1:43" ht="56.25">
      <c r="A16" s="108"/>
      <c r="B16" s="93" t="s">
        <v>312</v>
      </c>
      <c r="C16" s="93">
        <v>4</v>
      </c>
      <c r="D16" s="108"/>
      <c r="E16" s="108" t="str">
        <f>VLOOKUP(F16,Sheet2!E:F,2,FALSE)</f>
        <v>COASTAL</v>
      </c>
      <c r="F16" s="100" t="s">
        <v>45</v>
      </c>
      <c r="G16" s="108" t="s">
        <v>313</v>
      </c>
      <c r="H16" s="101">
        <v>2600000</v>
      </c>
      <c r="I16" s="102">
        <v>2.2412000000000001</v>
      </c>
      <c r="J16" s="103">
        <v>1.6458699999999999</v>
      </c>
      <c r="K16" s="101">
        <f>H16*J16</f>
        <v>4279262</v>
      </c>
      <c r="L16" s="104">
        <f>J16/I16</f>
        <v>0.7343699803676601</v>
      </c>
      <c r="M16" s="99">
        <f>_xlfn.IFS(L16&lt;=5%,1,AND(L16&gt;5%,L16&lt;=15%),2,AND(L16&gt;15%,L16&lt;=30%),3,AND(L16&gt;30%,L16&lt;=50%),4,L16&gt;50%,5)</f>
        <v>5</v>
      </c>
      <c r="N16" s="99" t="str">
        <f>ROUND(L16*100,2)&amp; "% of the road is exposed with a value of "&amp; ROUND(K16*1,2)</f>
        <v>73.44% of the road is exposed with a value of 4279262</v>
      </c>
      <c r="O16" s="106">
        <v>0</v>
      </c>
      <c r="P16" s="107">
        <v>0</v>
      </c>
      <c r="Q16" s="93">
        <f>_xlfn.IFS(P16&lt;=5%,1,AND(P16&gt;5%,P16&lt;=15%),2,AND(P16&gt;15%,P16&lt;=30%),3,AND(P16&gt;30%,P16&lt;=50%),4,P16&gt;50%,5)</f>
        <v>1</v>
      </c>
      <c r="R16" s="106">
        <v>1.6458699999999999</v>
      </c>
      <c r="S16" s="107">
        <v>1</v>
      </c>
      <c r="T16" s="93">
        <f>_xlfn.IFS(S16&lt;=5%,1,AND(S16&gt;5%,S16&lt;=15%),2,AND(S16&gt;15%,S16&lt;=30%),3,AND(S16&gt;30%,S16&lt;=50%),4,S16&gt;50%,5)</f>
        <v>5</v>
      </c>
      <c r="U16" s="94">
        <f>AVERAGE(Q16,T16)</f>
        <v>3</v>
      </c>
      <c r="V16" s="93" t="str">
        <f>ROUND(P16*100,2)&amp;"% of the exposed length is cement/asphalt road while " &amp;ROUND(S16*100,2)&amp;"% is rough road"</f>
        <v>0% of the exposed length is cement/asphalt road while 100% is rough road</v>
      </c>
      <c r="W16" s="94">
        <f>AVERAGE(M16,U16)</f>
        <v>4</v>
      </c>
      <c r="X16" s="93" t="str">
        <f>_xlfn.IFS(AND(W16&gt;4,W16&lt;=5),"VERY HIGH",AND(W16&gt;3,W16&lt;=4),"HIGH",AND(W16&gt;2,W16&lt;=3),"MODERATE",AND(W16&gt;1,W16&lt;=2),"LOW",W16&lt;=1,"VERY LOW")</f>
        <v>HIGH</v>
      </c>
      <c r="Y16" s="95" t="s">
        <v>91</v>
      </c>
      <c r="Z16" s="93">
        <v>3</v>
      </c>
      <c r="AA16" s="95" t="s">
        <v>92</v>
      </c>
      <c r="AB16" s="93">
        <v>2</v>
      </c>
      <c r="AC16" s="95" t="s">
        <v>93</v>
      </c>
      <c r="AD16" s="93">
        <v>4</v>
      </c>
      <c r="AE16" s="95" t="s">
        <v>94</v>
      </c>
      <c r="AF16" s="93">
        <v>3</v>
      </c>
      <c r="AG16" s="95" t="s">
        <v>90</v>
      </c>
      <c r="AH16" s="93">
        <v>4</v>
      </c>
      <c r="AI16" s="97" t="s">
        <v>89</v>
      </c>
      <c r="AJ16" s="93">
        <v>4</v>
      </c>
      <c r="AK16" s="94">
        <f>AVERAGE(Z16,AB16,AD16,AF16,AH16,AJ16)</f>
        <v>3.3333333333333335</v>
      </c>
      <c r="AL16" s="108"/>
      <c r="AM16" s="94">
        <f>W16/AK16</f>
        <v>1.2</v>
      </c>
      <c r="AN16" s="93" t="str">
        <f>_xlfn.IFS(AM16&gt;4,"HIGH",AM16&gt;3,"MEDIUM HIGH",AM16&gt;2,"MEDIUM",AM16&gt;1,"MEDIUM LOW",AM16&lt;=1,"LOW")</f>
        <v>MEDIUM LOW</v>
      </c>
      <c r="AO16" s="93">
        <v>4</v>
      </c>
      <c r="AP16" s="93">
        <f>AO16*C16</f>
        <v>16</v>
      </c>
      <c r="AQ16" s="93" t="str">
        <f>_xlfn.IFS(AP16&lt;=5,"LOW RISK",AND(AP16&gt;5,AP16&lt;=12),"MODERATE RISK",AP16&gt;12,"HIGH RISK")</f>
        <v>HIGH RISK</v>
      </c>
    </row>
    <row r="17" spans="1:43" ht="56.25">
      <c r="A17" s="108"/>
      <c r="B17" s="93" t="s">
        <v>312</v>
      </c>
      <c r="C17" s="93">
        <v>4</v>
      </c>
      <c r="D17" s="108"/>
      <c r="E17" s="108" t="str">
        <f>VLOOKUP(F17,Sheet2!E:F,2,FALSE)</f>
        <v>COASTAL</v>
      </c>
      <c r="F17" s="100" t="s">
        <v>45</v>
      </c>
      <c r="G17" s="108" t="s">
        <v>301</v>
      </c>
      <c r="H17" s="101">
        <v>2600000</v>
      </c>
      <c r="I17" s="102">
        <v>0.15632299999999999</v>
      </c>
      <c r="J17" s="103">
        <v>0.11624900000000001</v>
      </c>
      <c r="K17" s="101">
        <f>H17*J17</f>
        <v>302247.40000000002</v>
      </c>
      <c r="L17" s="104">
        <f>J17/I17</f>
        <v>0.74364616851007215</v>
      </c>
      <c r="M17" s="99">
        <f>_xlfn.IFS(L17&lt;=5%,1,AND(L17&gt;5%,L17&lt;=15%),2,AND(L17&gt;15%,L17&lt;=30%),3,AND(L17&gt;30%,L17&lt;=50%),4,L17&gt;50%,5)</f>
        <v>5</v>
      </c>
      <c r="N17" s="99" t="str">
        <f>ROUND(L17*100,2)&amp; "% of the road is exposed with a value of "&amp; ROUND(K17*1,2)</f>
        <v>74.36% of the road is exposed with a value of 302247.4</v>
      </c>
      <c r="O17" s="106">
        <v>7.2248753500000013E-2</v>
      </c>
      <c r="P17" s="107">
        <v>0.62150000000000005</v>
      </c>
      <c r="Q17" s="93">
        <f>_xlfn.IFS(P17&lt;=5%,1,AND(P17&gt;5%,P17&lt;=15%),2,AND(P17&gt;15%,P17&lt;=30%),3,AND(P17&gt;30%,P17&lt;=50%),4,P17&gt;50%,5)</f>
        <v>5</v>
      </c>
      <c r="R17" s="106">
        <v>4.4000246499999993E-2</v>
      </c>
      <c r="S17" s="107">
        <v>0.37849999999999989</v>
      </c>
      <c r="T17" s="93">
        <f>_xlfn.IFS(S17&lt;=5%,1,AND(S17&gt;5%,S17&lt;=15%),2,AND(S17&gt;15%,S17&lt;=30%),3,AND(S17&gt;30%,S17&lt;=50%),4,S17&gt;50%,5)</f>
        <v>4</v>
      </c>
      <c r="U17" s="94">
        <f>AVERAGE(Q17,T17)</f>
        <v>4.5</v>
      </c>
      <c r="V17" s="93" t="str">
        <f>ROUND(P17*100,2)&amp;"% of the exposed length is cement/asphalt road while " &amp;ROUND(S17*100,2)&amp;"% is rough road"</f>
        <v>62.15% of the exposed length is cement/asphalt road while 37.85% is rough road</v>
      </c>
      <c r="W17" s="94">
        <f>AVERAGE(M17,U17)</f>
        <v>4.75</v>
      </c>
      <c r="X17" s="93" t="str">
        <f>_xlfn.IFS(AND(W17&gt;4,W17&lt;=5),"VERY HIGH",AND(W17&gt;3,W17&lt;=4),"HIGH",AND(W17&gt;2,W17&lt;=3),"MODERATE",AND(W17&gt;1,W17&lt;=2),"LOW",W17&lt;=1,"VERY LOW")</f>
        <v>VERY HIGH</v>
      </c>
      <c r="Y17" s="95" t="s">
        <v>91</v>
      </c>
      <c r="Z17" s="93">
        <v>3</v>
      </c>
      <c r="AA17" s="95" t="s">
        <v>92</v>
      </c>
      <c r="AB17" s="93">
        <v>2</v>
      </c>
      <c r="AC17" s="95" t="s">
        <v>93</v>
      </c>
      <c r="AD17" s="93">
        <v>4</v>
      </c>
      <c r="AE17" s="95" t="s">
        <v>94</v>
      </c>
      <c r="AF17" s="93">
        <v>3</v>
      </c>
      <c r="AG17" s="95" t="s">
        <v>90</v>
      </c>
      <c r="AH17" s="93">
        <v>4</v>
      </c>
      <c r="AI17" s="97" t="s">
        <v>89</v>
      </c>
      <c r="AJ17" s="93">
        <v>4</v>
      </c>
      <c r="AK17" s="94">
        <f>AVERAGE(Z17,AB17,AD17,AF17,AH17,AJ17)</f>
        <v>3.3333333333333335</v>
      </c>
      <c r="AL17" s="108"/>
      <c r="AM17" s="94">
        <f>W17/AK17</f>
        <v>1.425</v>
      </c>
      <c r="AN17" s="93" t="str">
        <f>_xlfn.IFS(AM17&gt;4,"HIGH",AM17&gt;3,"MEDIUM HIGH",AM17&gt;2,"MEDIUM",AM17&gt;1,"MEDIUM LOW",AM17&lt;=1,"LOW")</f>
        <v>MEDIUM LOW</v>
      </c>
      <c r="AO17" s="93">
        <v>3</v>
      </c>
      <c r="AP17" s="93">
        <f>AO17*C17</f>
        <v>12</v>
      </c>
      <c r="AQ17" s="93" t="str">
        <f>_xlfn.IFS(AP17&lt;=5,"LOW RISK",AND(AP17&gt;5,AP17&lt;=12),"MODERATE RISK",AP17&gt;12,"HIGH RISK")</f>
        <v>MODERATE RISK</v>
      </c>
    </row>
    <row r="18" spans="1:43" ht="56.25">
      <c r="A18" s="108"/>
      <c r="B18" s="93" t="s">
        <v>312</v>
      </c>
      <c r="C18" s="93">
        <v>4</v>
      </c>
      <c r="D18" s="108"/>
      <c r="E18" s="108" t="str">
        <f>VLOOKUP(F18,Sheet2!E:F,2,FALSE)</f>
        <v>COASTAL</v>
      </c>
      <c r="F18" s="100" t="s">
        <v>45</v>
      </c>
      <c r="G18" s="108" t="s">
        <v>301</v>
      </c>
      <c r="H18" s="101">
        <v>2600000</v>
      </c>
      <c r="I18" s="102">
        <v>0.15632299999999999</v>
      </c>
      <c r="J18" s="103">
        <v>3.8860100000000002E-2</v>
      </c>
      <c r="K18" s="101">
        <f>H18*J18</f>
        <v>101036.26000000001</v>
      </c>
      <c r="L18" s="104">
        <f>J18/I18</f>
        <v>0.24858849945305556</v>
      </c>
      <c r="M18" s="99">
        <f>_xlfn.IFS(L18&lt;=5%,1,AND(L18&gt;5%,L18&lt;=15%),2,AND(L18&gt;15%,L18&lt;=30%),3,AND(L18&gt;30%,L18&lt;=50%),4,L18&gt;50%,5)</f>
        <v>3</v>
      </c>
      <c r="N18" s="99" t="str">
        <f>ROUND(L18*100,2)&amp; "% of the road is exposed with a value of "&amp; ROUND(K18*1,2)</f>
        <v>24.86% of the road is exposed with a value of 101036.26</v>
      </c>
      <c r="O18" s="106">
        <v>2.4151552150000002E-2</v>
      </c>
      <c r="P18" s="107">
        <v>0.62150000000000005</v>
      </c>
      <c r="Q18" s="93">
        <f>_xlfn.IFS(P18&lt;=5%,1,AND(P18&gt;5%,P18&lt;=15%),2,AND(P18&gt;15%,P18&lt;=30%),3,AND(P18&gt;30%,P18&lt;=50%),4,P18&gt;50%,5)</f>
        <v>5</v>
      </c>
      <c r="R18" s="106">
        <v>1.470854785E-2</v>
      </c>
      <c r="S18" s="107">
        <v>0.3785</v>
      </c>
      <c r="T18" s="93">
        <f>_xlfn.IFS(S18&lt;=5%,1,AND(S18&gt;5%,S18&lt;=15%),2,AND(S18&gt;15%,S18&lt;=30%),3,AND(S18&gt;30%,S18&lt;=50%),4,S18&gt;50%,5)</f>
        <v>4</v>
      </c>
      <c r="U18" s="94">
        <f>AVERAGE(Q18,T18)</f>
        <v>4.5</v>
      </c>
      <c r="V18" s="93" t="str">
        <f>ROUND(P18*100,2)&amp;"% of the exposed length is cement/asphalt road while " &amp;ROUND(S18*100,2)&amp;"% is rough road"</f>
        <v>62.15% of the exposed length is cement/asphalt road while 37.85% is rough road</v>
      </c>
      <c r="W18" s="94">
        <f>AVERAGE(M18,U18)</f>
        <v>3.75</v>
      </c>
      <c r="X18" s="93" t="str">
        <f>_xlfn.IFS(AND(W18&gt;4,W18&lt;=5),"VERY HIGH",AND(W18&gt;3,W18&lt;=4),"HIGH",AND(W18&gt;2,W18&lt;=3),"MODERATE",AND(W18&gt;1,W18&lt;=2),"LOW",W18&lt;=1,"VERY LOW")</f>
        <v>HIGH</v>
      </c>
      <c r="Y18" s="95" t="s">
        <v>91</v>
      </c>
      <c r="Z18" s="93">
        <v>3</v>
      </c>
      <c r="AA18" s="95" t="s">
        <v>92</v>
      </c>
      <c r="AB18" s="93">
        <v>2</v>
      </c>
      <c r="AC18" s="95" t="s">
        <v>93</v>
      </c>
      <c r="AD18" s="93">
        <v>4</v>
      </c>
      <c r="AE18" s="95" t="s">
        <v>94</v>
      </c>
      <c r="AF18" s="93">
        <v>3</v>
      </c>
      <c r="AG18" s="95" t="s">
        <v>90</v>
      </c>
      <c r="AH18" s="93">
        <v>4</v>
      </c>
      <c r="AI18" s="97" t="s">
        <v>89</v>
      </c>
      <c r="AJ18" s="93">
        <v>4</v>
      </c>
      <c r="AK18" s="94">
        <f>AVERAGE(Z18,AB18,AD18,AF18,AH18,AJ18)</f>
        <v>3.3333333333333335</v>
      </c>
      <c r="AL18" s="108"/>
      <c r="AM18" s="94">
        <f>W18/AK18</f>
        <v>1.125</v>
      </c>
      <c r="AN18" s="93" t="str">
        <f>_xlfn.IFS(AM18&gt;4,"HIGH",AM18&gt;3,"MEDIUM HIGH",AM18&gt;2,"MEDIUM",AM18&gt;1,"MEDIUM LOW",AM18&lt;=1,"LOW")</f>
        <v>MEDIUM LOW</v>
      </c>
      <c r="AO18" s="93">
        <v>3</v>
      </c>
      <c r="AP18" s="93">
        <f>AO18*C18</f>
        <v>12</v>
      </c>
      <c r="AQ18" s="93" t="str">
        <f>_xlfn.IFS(AP18&lt;=5,"LOW RISK",AND(AP18&gt;5,AP18&lt;=12),"MODERATE RISK",AP18&gt;12,"HIGH RISK")</f>
        <v>MODERATE RISK</v>
      </c>
    </row>
    <row r="19" spans="1:43" ht="56.25">
      <c r="A19" s="108"/>
      <c r="B19" s="93" t="s">
        <v>312</v>
      </c>
      <c r="C19" s="93">
        <v>4</v>
      </c>
      <c r="D19" s="108"/>
      <c r="E19" s="108" t="str">
        <f>VLOOKUP(F19,Sheet2!E:F,2,FALSE)</f>
        <v>COASTAL</v>
      </c>
      <c r="F19" s="100" t="s">
        <v>45</v>
      </c>
      <c r="G19" s="108" t="s">
        <v>301</v>
      </c>
      <c r="H19" s="101">
        <v>2600000</v>
      </c>
      <c r="I19" s="102">
        <v>0.15632299999999999</v>
      </c>
      <c r="J19" s="103">
        <v>1.21375E-3</v>
      </c>
      <c r="K19" s="101">
        <f>H19*J19</f>
        <v>3155.75</v>
      </c>
      <c r="L19" s="104">
        <f>J19/I19</f>
        <v>7.7643724851749266E-3</v>
      </c>
      <c r="M19" s="99">
        <f>_xlfn.IFS(L19&lt;=5%,1,AND(L19&gt;5%,L19&lt;=15%),2,AND(L19&gt;15%,L19&lt;=30%),3,AND(L19&gt;30%,L19&lt;=50%),4,L19&gt;50%,5)</f>
        <v>1</v>
      </c>
      <c r="N19" s="99" t="str">
        <f>ROUND(L19*100,2)&amp; "% of the road is exposed with a value of "&amp; ROUND(K19*1,2)</f>
        <v>0.78% of the road is exposed with a value of 3155.75</v>
      </c>
      <c r="O19" s="106">
        <v>7.5434562500000001E-4</v>
      </c>
      <c r="P19" s="107">
        <v>0.62150000000000005</v>
      </c>
      <c r="Q19" s="93">
        <f>_xlfn.IFS(P19&lt;=5%,1,AND(P19&gt;5%,P19&lt;=15%),2,AND(P19&gt;15%,P19&lt;=30%),3,AND(P19&gt;30%,P19&lt;=50%),4,P19&gt;50%,5)</f>
        <v>5</v>
      </c>
      <c r="R19" s="106">
        <v>4.5940437499999997E-4</v>
      </c>
      <c r="S19" s="107">
        <v>0.3785</v>
      </c>
      <c r="T19" s="93">
        <f>_xlfn.IFS(S19&lt;=5%,1,AND(S19&gt;5%,S19&lt;=15%),2,AND(S19&gt;15%,S19&lt;=30%),3,AND(S19&gt;30%,S19&lt;=50%),4,S19&gt;50%,5)</f>
        <v>4</v>
      </c>
      <c r="U19" s="94">
        <f>AVERAGE(Q19,T19)</f>
        <v>4.5</v>
      </c>
      <c r="V19" s="93" t="str">
        <f>ROUND(P19*100,2)&amp;"% of the exposed length is cement/asphalt road while " &amp;ROUND(S19*100,2)&amp;"% is rough road"</f>
        <v>62.15% of the exposed length is cement/asphalt road while 37.85% is rough road</v>
      </c>
      <c r="W19" s="94">
        <f>AVERAGE(M19,U19)</f>
        <v>2.75</v>
      </c>
      <c r="X19" s="93" t="str">
        <f>_xlfn.IFS(AND(W19&gt;4,W19&lt;=5),"VERY HIGH",AND(W19&gt;3,W19&lt;=4),"HIGH",AND(W19&gt;2,W19&lt;=3),"MODERATE",AND(W19&gt;1,W19&lt;=2),"LOW",W19&lt;=1,"VERY LOW")</f>
        <v>MODERATE</v>
      </c>
      <c r="Y19" s="95" t="s">
        <v>91</v>
      </c>
      <c r="Z19" s="93">
        <v>3</v>
      </c>
      <c r="AA19" s="95" t="s">
        <v>92</v>
      </c>
      <c r="AB19" s="93">
        <v>2</v>
      </c>
      <c r="AC19" s="95" t="s">
        <v>93</v>
      </c>
      <c r="AD19" s="93">
        <v>4</v>
      </c>
      <c r="AE19" s="95" t="s">
        <v>94</v>
      </c>
      <c r="AF19" s="93">
        <v>3</v>
      </c>
      <c r="AG19" s="95" t="s">
        <v>90</v>
      </c>
      <c r="AH19" s="93">
        <v>4</v>
      </c>
      <c r="AI19" s="97" t="s">
        <v>89</v>
      </c>
      <c r="AJ19" s="93">
        <v>4</v>
      </c>
      <c r="AK19" s="94">
        <f>AVERAGE(Z19,AB19,AD19,AF19,AH19,AJ19)</f>
        <v>3.3333333333333335</v>
      </c>
      <c r="AL19" s="108"/>
      <c r="AM19" s="94">
        <f>W19/AK19</f>
        <v>0.82499999999999996</v>
      </c>
      <c r="AN19" s="93" t="str">
        <f>_xlfn.IFS(AM19&gt;4,"HIGH",AM19&gt;3,"MEDIUM HIGH",AM19&gt;2,"MEDIUM",AM19&gt;1,"MEDIUM LOW",AM19&lt;=1,"LOW")</f>
        <v>LOW</v>
      </c>
      <c r="AO19" s="93">
        <v>3</v>
      </c>
      <c r="AP19" s="93">
        <f>AO19*C19</f>
        <v>12</v>
      </c>
      <c r="AQ19" s="93" t="str">
        <f>_xlfn.IFS(AP19&lt;=5,"LOW RISK",AND(AP19&gt;5,AP19&lt;=12),"MODERATE RISK",AP19&gt;12,"HIGH RISK")</f>
        <v>MODERATE RISK</v>
      </c>
    </row>
    <row r="20" spans="1:43" ht="56.25">
      <c r="A20" s="108"/>
      <c r="B20" s="93" t="s">
        <v>312</v>
      </c>
      <c r="C20" s="93">
        <v>4</v>
      </c>
      <c r="D20" s="108"/>
      <c r="E20" s="108" t="str">
        <f>VLOOKUP(F20,Sheet2!E:F,2,FALSE)</f>
        <v>COASTAL</v>
      </c>
      <c r="F20" s="100" t="s">
        <v>45</v>
      </c>
      <c r="G20" s="108" t="s">
        <v>1</v>
      </c>
      <c r="H20" s="101">
        <v>2600000</v>
      </c>
      <c r="I20" s="102">
        <v>5.9083899999999998</v>
      </c>
      <c r="J20" s="103">
        <v>1.07392</v>
      </c>
      <c r="K20" s="101">
        <f>H20*J20</f>
        <v>2792192</v>
      </c>
      <c r="L20" s="104">
        <f>J20/I20</f>
        <v>0.18176186744612322</v>
      </c>
      <c r="M20" s="99">
        <f>_xlfn.IFS(L20&lt;=5%,1,AND(L20&gt;5%,L20&lt;=15%),2,AND(L20&gt;15%,L20&lt;=30%),3,AND(L20&gt;30%,L20&lt;=50%),4,L20&gt;50%,5)</f>
        <v>3</v>
      </c>
      <c r="N20" s="99" t="str">
        <f>ROUND(L20*100,2)&amp; "% of the road is exposed with a value of "&amp; ROUND(K20*1,2)</f>
        <v>18.18% of the road is exposed with a value of 2792192</v>
      </c>
      <c r="O20" s="106">
        <v>0.64435199999999992</v>
      </c>
      <c r="P20" s="107">
        <v>0.6</v>
      </c>
      <c r="Q20" s="93">
        <f>_xlfn.IFS(P20&lt;=5%,1,AND(P20&gt;5%,P20&lt;=15%),2,AND(P20&gt;15%,P20&lt;=30%),3,AND(P20&gt;30%,P20&lt;=50%),4,P20&gt;50%,5)</f>
        <v>5</v>
      </c>
      <c r="R20" s="106">
        <v>0.42956800000000006</v>
      </c>
      <c r="S20" s="107">
        <v>0.40000000000000008</v>
      </c>
      <c r="T20" s="93">
        <f>_xlfn.IFS(S20&lt;=5%,1,AND(S20&gt;5%,S20&lt;=15%),2,AND(S20&gt;15%,S20&lt;=30%),3,AND(S20&gt;30%,S20&lt;=50%),4,S20&gt;50%,5)</f>
        <v>4</v>
      </c>
      <c r="U20" s="94">
        <f>AVERAGE(Q20,T20)</f>
        <v>4.5</v>
      </c>
      <c r="V20" s="93" t="str">
        <f>ROUND(P20*100,2)&amp;"% of the exposed length is cement/asphalt road while " &amp;ROUND(S20*100,2)&amp;"% is rough road"</f>
        <v>60% of the exposed length is cement/asphalt road while 40% is rough road</v>
      </c>
      <c r="W20" s="94">
        <f>AVERAGE(M20,U20)</f>
        <v>3.75</v>
      </c>
      <c r="X20" s="93" t="str">
        <f>_xlfn.IFS(AND(W20&gt;4,W20&lt;=5),"VERY HIGH",AND(W20&gt;3,W20&lt;=4),"HIGH",AND(W20&gt;2,W20&lt;=3),"MODERATE",AND(W20&gt;1,W20&lt;=2),"LOW",W20&lt;=1,"VERY LOW")</f>
        <v>HIGH</v>
      </c>
      <c r="Y20" s="95" t="s">
        <v>91</v>
      </c>
      <c r="Z20" s="93">
        <v>3</v>
      </c>
      <c r="AA20" s="95" t="s">
        <v>92</v>
      </c>
      <c r="AB20" s="93">
        <v>2</v>
      </c>
      <c r="AC20" s="95" t="s">
        <v>93</v>
      </c>
      <c r="AD20" s="93">
        <v>4</v>
      </c>
      <c r="AE20" s="95" t="s">
        <v>94</v>
      </c>
      <c r="AF20" s="93">
        <v>3</v>
      </c>
      <c r="AG20" s="95" t="s">
        <v>90</v>
      </c>
      <c r="AH20" s="93">
        <v>4</v>
      </c>
      <c r="AI20" s="97" t="s">
        <v>89</v>
      </c>
      <c r="AJ20" s="93">
        <v>4</v>
      </c>
      <c r="AK20" s="94">
        <f>AVERAGE(Z20,AB20,AD20,AF20,AH20,AJ20)</f>
        <v>3.3333333333333335</v>
      </c>
      <c r="AL20" s="108"/>
      <c r="AM20" s="94">
        <f>W20/AK20</f>
        <v>1.125</v>
      </c>
      <c r="AN20" s="93" t="str">
        <f>_xlfn.IFS(AM20&gt;4,"HIGH",AM20&gt;3,"MEDIUM HIGH",AM20&gt;2,"MEDIUM",AM20&gt;1,"MEDIUM LOW",AM20&lt;=1,"LOW")</f>
        <v>MEDIUM LOW</v>
      </c>
      <c r="AO20" s="93">
        <v>4</v>
      </c>
      <c r="AP20" s="93">
        <f>AO20*C20</f>
        <v>16</v>
      </c>
      <c r="AQ20" s="93" t="str">
        <f>_xlfn.IFS(AP20&lt;=5,"LOW RISK",AND(AP20&gt;5,AP20&lt;=12),"MODERATE RISK",AP20&gt;12,"HIGH RISK")</f>
        <v>HIGH RISK</v>
      </c>
    </row>
    <row r="21" spans="1:43" ht="56.25">
      <c r="A21" s="108"/>
      <c r="B21" s="93" t="s">
        <v>312</v>
      </c>
      <c r="C21" s="93">
        <v>4</v>
      </c>
      <c r="D21" s="108"/>
      <c r="E21" s="108" t="str">
        <f>VLOOKUP(F21,Sheet2!E:F,2,FALSE)</f>
        <v>COASTAL</v>
      </c>
      <c r="F21" s="100" t="s">
        <v>45</v>
      </c>
      <c r="G21" s="108" t="s">
        <v>1</v>
      </c>
      <c r="H21" s="101">
        <v>2600000</v>
      </c>
      <c r="I21" s="102">
        <v>5.9083899999999998</v>
      </c>
      <c r="J21" s="103">
        <v>4.8344800000000001</v>
      </c>
      <c r="K21" s="101">
        <f>H21*J21</f>
        <v>12569648</v>
      </c>
      <c r="L21" s="104">
        <f>J21/I21</f>
        <v>0.81823982506232662</v>
      </c>
      <c r="M21" s="99">
        <f>_xlfn.IFS(L21&lt;=5%,1,AND(L21&gt;5%,L21&lt;=15%),2,AND(L21&gt;15%,L21&lt;=30%),3,AND(L21&gt;30%,L21&lt;=50%),4,L21&gt;50%,5)</f>
        <v>5</v>
      </c>
      <c r="N21" s="99" t="str">
        <f>ROUND(L21*100,2)&amp; "% of the road is exposed with a value of "&amp; ROUND(K21*1,2)</f>
        <v>81.82% of the road is exposed with a value of 12569648</v>
      </c>
      <c r="O21" s="106">
        <v>2.9006880000000002</v>
      </c>
      <c r="P21" s="107">
        <v>0.6</v>
      </c>
      <c r="Q21" s="93">
        <f>_xlfn.IFS(P21&lt;=5%,1,AND(P21&gt;5%,P21&lt;=15%),2,AND(P21&gt;15%,P21&lt;=30%),3,AND(P21&gt;30%,P21&lt;=50%),4,P21&gt;50%,5)</f>
        <v>5</v>
      </c>
      <c r="R21" s="106">
        <v>1.933792</v>
      </c>
      <c r="S21" s="107">
        <v>0.39999999999999997</v>
      </c>
      <c r="T21" s="93">
        <f>_xlfn.IFS(S21&lt;=5%,1,AND(S21&gt;5%,S21&lt;=15%),2,AND(S21&gt;15%,S21&lt;=30%),3,AND(S21&gt;30%,S21&lt;=50%),4,S21&gt;50%,5)</f>
        <v>4</v>
      </c>
      <c r="U21" s="94">
        <f>AVERAGE(Q21,T21)</f>
        <v>4.5</v>
      </c>
      <c r="V21" s="93" t="str">
        <f>ROUND(P21*100,2)&amp;"% of the exposed length is cement/asphalt road while " &amp;ROUND(S21*100,2)&amp;"% is rough road"</f>
        <v>60% of the exposed length is cement/asphalt road while 40% is rough road</v>
      </c>
      <c r="W21" s="94">
        <f>AVERAGE(M21,U21)</f>
        <v>4.75</v>
      </c>
      <c r="X21" s="93" t="str">
        <f>_xlfn.IFS(AND(W21&gt;4,W21&lt;=5),"VERY HIGH",AND(W21&gt;3,W21&lt;=4),"HIGH",AND(W21&gt;2,W21&lt;=3),"MODERATE",AND(W21&gt;1,W21&lt;=2),"LOW",W21&lt;=1,"VERY LOW")</f>
        <v>VERY HIGH</v>
      </c>
      <c r="Y21" s="95" t="s">
        <v>91</v>
      </c>
      <c r="Z21" s="93">
        <v>3</v>
      </c>
      <c r="AA21" s="95" t="s">
        <v>92</v>
      </c>
      <c r="AB21" s="93">
        <v>2</v>
      </c>
      <c r="AC21" s="95" t="s">
        <v>93</v>
      </c>
      <c r="AD21" s="93">
        <v>4</v>
      </c>
      <c r="AE21" s="95" t="s">
        <v>94</v>
      </c>
      <c r="AF21" s="93">
        <v>3</v>
      </c>
      <c r="AG21" s="95" t="s">
        <v>90</v>
      </c>
      <c r="AH21" s="93">
        <v>4</v>
      </c>
      <c r="AI21" s="97" t="s">
        <v>89</v>
      </c>
      <c r="AJ21" s="93">
        <v>4</v>
      </c>
      <c r="AK21" s="94">
        <f>AVERAGE(Z21,AB21,AD21,AF21,AH21,AJ21)</f>
        <v>3.3333333333333335</v>
      </c>
      <c r="AL21" s="108"/>
      <c r="AM21" s="94">
        <f>W21/AK21</f>
        <v>1.425</v>
      </c>
      <c r="AN21" s="93" t="str">
        <f>_xlfn.IFS(AM21&gt;4,"HIGH",AM21&gt;3,"MEDIUM HIGH",AM21&gt;2,"MEDIUM",AM21&gt;1,"MEDIUM LOW",AM21&lt;=1,"LOW")</f>
        <v>MEDIUM LOW</v>
      </c>
      <c r="AO21" s="93">
        <v>4</v>
      </c>
      <c r="AP21" s="93">
        <f>AO21*C21</f>
        <v>16</v>
      </c>
      <c r="AQ21" s="93" t="str">
        <f>_xlfn.IFS(AP21&lt;=5,"LOW RISK",AND(AP21&gt;5,AP21&lt;=12),"MODERATE RISK",AP21&gt;12,"HIGH RISK")</f>
        <v>HIGH RISK</v>
      </c>
    </row>
    <row r="22" spans="1:43" ht="56.25">
      <c r="A22" s="93"/>
      <c r="B22" s="93" t="s">
        <v>312</v>
      </c>
      <c r="C22" s="93">
        <v>4</v>
      </c>
      <c r="D22" s="93"/>
      <c r="E22" s="108" t="str">
        <f>VLOOKUP(F22,Sheet2!E:F,2,FALSE)</f>
        <v>LOWLAND</v>
      </c>
      <c r="F22" s="100" t="s">
        <v>34</v>
      </c>
      <c r="G22" s="100" t="s">
        <v>300</v>
      </c>
      <c r="H22" s="101">
        <v>5200000</v>
      </c>
      <c r="I22" s="102">
        <v>3.6793300000000002</v>
      </c>
      <c r="J22" s="103">
        <v>0.47645700000000002</v>
      </c>
      <c r="K22" s="101">
        <f>H22*J22</f>
        <v>2477576.4</v>
      </c>
      <c r="L22" s="104">
        <f>J22/I22</f>
        <v>0.12949558751185677</v>
      </c>
      <c r="M22" s="99">
        <f>_xlfn.IFS(L22&lt;=5%,1,AND(L22&gt;5%,L22&lt;=15%),2,AND(L22&gt;15%,L22&lt;=30%),3,AND(L22&gt;30%,L22&lt;=50%),4,L22&gt;50%,5)</f>
        <v>2</v>
      </c>
      <c r="N22" s="99" t="str">
        <f>ROUND(L22*100,2)&amp; "% of the road is exposed with a value of "&amp; ROUND(K22*1,2)</f>
        <v>12.95% of the road is exposed with a value of 2477576.4</v>
      </c>
      <c r="O22" s="106">
        <v>0.47645700000000002</v>
      </c>
      <c r="P22" s="107">
        <v>1</v>
      </c>
      <c r="Q22" s="93">
        <f>_xlfn.IFS(P22&lt;=5%,1,AND(P22&gt;5%,P22&lt;=15%),2,AND(P22&gt;15%,P22&lt;=30%),3,AND(P22&gt;30%,P22&lt;=50%),4,P22&gt;50%,5)</f>
        <v>5</v>
      </c>
      <c r="R22" s="106">
        <v>0</v>
      </c>
      <c r="S22" s="107">
        <v>0</v>
      </c>
      <c r="T22" s="93">
        <f>_xlfn.IFS(S22&lt;=5%,1,AND(S22&gt;5%,S22&lt;=15%),2,AND(S22&gt;15%,S22&lt;=30%),3,AND(S22&gt;30%,S22&lt;=50%),4,S22&gt;50%,5)</f>
        <v>1</v>
      </c>
      <c r="U22" s="94">
        <f>AVERAGE(Q22,T22)</f>
        <v>3</v>
      </c>
      <c r="V22" s="93" t="str">
        <f>ROUND(P22*100,2)&amp;"% of the exposed length is cement/asphalt road while " &amp;ROUND(S22*100,2)&amp;"% is rough road"</f>
        <v>100% of the exposed length is cement/asphalt road while 0% is rough road</v>
      </c>
      <c r="W22" s="94">
        <f>AVERAGE(M22,U22)</f>
        <v>2.5</v>
      </c>
      <c r="X22" s="93" t="str">
        <f>_xlfn.IFS(AND(W22&gt;4,W22&lt;=5),"VERY HIGH",AND(W22&gt;3,W22&lt;=4),"HIGH",AND(W22&gt;2,W22&lt;=3),"MODERATE",AND(W22&gt;1,W22&lt;=2),"LOW",W22&lt;=1,"VERY LOW")</f>
        <v>MODERATE</v>
      </c>
      <c r="Y22" s="95" t="s">
        <v>91</v>
      </c>
      <c r="Z22" s="93">
        <v>3</v>
      </c>
      <c r="AA22" s="95" t="s">
        <v>92</v>
      </c>
      <c r="AB22" s="93">
        <v>2</v>
      </c>
      <c r="AC22" s="95" t="s">
        <v>93</v>
      </c>
      <c r="AD22" s="93">
        <v>4</v>
      </c>
      <c r="AE22" s="95" t="s">
        <v>94</v>
      </c>
      <c r="AF22" s="93">
        <v>3</v>
      </c>
      <c r="AG22" s="95" t="s">
        <v>90</v>
      </c>
      <c r="AH22" s="93">
        <v>4</v>
      </c>
      <c r="AI22" s="97" t="s">
        <v>89</v>
      </c>
      <c r="AJ22" s="93">
        <v>4</v>
      </c>
      <c r="AK22" s="94">
        <f>AVERAGE(Z22,AB22,AD22,AF22,AH22,AJ22)</f>
        <v>3.3333333333333335</v>
      </c>
      <c r="AL22" s="93"/>
      <c r="AM22" s="94">
        <f>W22/AK22</f>
        <v>0.75</v>
      </c>
      <c r="AN22" s="93" t="str">
        <f>_xlfn.IFS(AM22&gt;4,"HIGH",AM22&gt;3,"MEDIUM HIGH",AM22&gt;2,"MEDIUM",AM22&gt;1,"MEDIUM LOW",AM22&lt;=1,"LOW")</f>
        <v>LOW</v>
      </c>
      <c r="AO22" s="93">
        <v>1</v>
      </c>
      <c r="AP22" s="93">
        <f>AO22*C22</f>
        <v>4</v>
      </c>
      <c r="AQ22" s="93" t="str">
        <f>_xlfn.IFS(AP22&lt;=5,"LOW RISK",AND(AP22&gt;5,AP22&lt;=12),"MODERATE RISK",AP22&gt;12,"HIGH RISK")</f>
        <v>LOW RISK</v>
      </c>
    </row>
    <row r="23" spans="1:43" ht="56.25">
      <c r="A23" s="93"/>
      <c r="B23" s="93" t="s">
        <v>312</v>
      </c>
      <c r="C23" s="93">
        <v>4</v>
      </c>
      <c r="D23" s="93"/>
      <c r="E23" s="108" t="str">
        <f>VLOOKUP(F23,Sheet2!E:F,2,FALSE)</f>
        <v>LOWLAND</v>
      </c>
      <c r="F23" s="100" t="s">
        <v>34</v>
      </c>
      <c r="G23" s="100" t="s">
        <v>1</v>
      </c>
      <c r="H23" s="101">
        <v>2600000</v>
      </c>
      <c r="I23" s="102">
        <v>26.133500000000002</v>
      </c>
      <c r="J23" s="103">
        <v>18.820900000000002</v>
      </c>
      <c r="K23" s="101">
        <f>H23*J23</f>
        <v>48934340.000000007</v>
      </c>
      <c r="L23" s="104">
        <f>J23/I23</f>
        <v>0.72018290699676668</v>
      </c>
      <c r="M23" s="99">
        <f>_xlfn.IFS(L23&lt;=5%,1,AND(L23&gt;5%,L23&lt;=15%),2,AND(L23&gt;15%,L23&lt;=30%),3,AND(L23&gt;30%,L23&lt;=50%),4,L23&gt;50%,5)</f>
        <v>5</v>
      </c>
      <c r="N23" s="99" t="str">
        <f>ROUND(L23*100,2)&amp; "% of the road is exposed with a value of "&amp; ROUND(K23*1,2)</f>
        <v>72.02% of the road is exposed with a value of 48934340</v>
      </c>
      <c r="O23" s="106">
        <v>5.6462700000000003</v>
      </c>
      <c r="P23" s="107">
        <v>0.3</v>
      </c>
      <c r="Q23" s="93">
        <f>_xlfn.IFS(P23&lt;=5%,1,AND(P23&gt;5%,P23&lt;=15%),2,AND(P23&gt;15%,P23&lt;=30%),3,AND(P23&gt;30%,P23&lt;=50%),4,P23&gt;50%,5)</f>
        <v>3</v>
      </c>
      <c r="R23" s="106">
        <v>13.174630000000001</v>
      </c>
      <c r="S23" s="107">
        <v>0.7</v>
      </c>
      <c r="T23" s="93">
        <f>_xlfn.IFS(S23&lt;=5%,1,AND(S23&gt;5%,S23&lt;=15%),2,AND(S23&gt;15%,S23&lt;=30%),3,AND(S23&gt;30%,S23&lt;=50%),4,S23&gt;50%,5)</f>
        <v>5</v>
      </c>
      <c r="U23" s="94">
        <f>AVERAGE(Q23,T23)</f>
        <v>4</v>
      </c>
      <c r="V23" s="93" t="str">
        <f>ROUND(P23*100,2)&amp;"% of the exposed length is cement/asphalt road while " &amp;ROUND(S23*100,2)&amp;"% is rough road"</f>
        <v>30% of the exposed length is cement/asphalt road while 70% is rough road</v>
      </c>
      <c r="W23" s="94">
        <f>AVERAGE(M23,U23)</f>
        <v>4.5</v>
      </c>
      <c r="X23" s="93" t="str">
        <f>_xlfn.IFS(AND(W23&gt;4,W23&lt;=5),"VERY HIGH",AND(W23&gt;3,W23&lt;=4),"HIGH",AND(W23&gt;2,W23&lt;=3),"MODERATE",AND(W23&gt;1,W23&lt;=2),"LOW",W23&lt;=1,"VERY LOW")</f>
        <v>VERY HIGH</v>
      </c>
      <c r="Y23" s="95" t="s">
        <v>91</v>
      </c>
      <c r="Z23" s="93">
        <v>3</v>
      </c>
      <c r="AA23" s="95" t="s">
        <v>92</v>
      </c>
      <c r="AB23" s="93">
        <v>2</v>
      </c>
      <c r="AC23" s="95" t="s">
        <v>93</v>
      </c>
      <c r="AD23" s="93">
        <v>4</v>
      </c>
      <c r="AE23" s="95" t="s">
        <v>94</v>
      </c>
      <c r="AF23" s="93">
        <v>3</v>
      </c>
      <c r="AG23" s="95" t="s">
        <v>90</v>
      </c>
      <c r="AH23" s="93">
        <v>4</v>
      </c>
      <c r="AI23" s="97" t="s">
        <v>89</v>
      </c>
      <c r="AJ23" s="93">
        <v>4</v>
      </c>
      <c r="AK23" s="94">
        <f>AVERAGE(Z23,AB23,AD23,AF23,AH23,AJ23)</f>
        <v>3.3333333333333335</v>
      </c>
      <c r="AL23" s="93"/>
      <c r="AM23" s="94">
        <f>W23/AK23</f>
        <v>1.3499999999999999</v>
      </c>
      <c r="AN23" s="93" t="str">
        <f>_xlfn.IFS(AM23&gt;4,"HIGH",AM23&gt;3,"MEDIUM HIGH",AM23&gt;2,"MEDIUM",AM23&gt;1,"MEDIUM LOW",AM23&lt;=1,"LOW")</f>
        <v>MEDIUM LOW</v>
      </c>
      <c r="AO23" s="93">
        <v>1</v>
      </c>
      <c r="AP23" s="93">
        <f>AO23*C23</f>
        <v>4</v>
      </c>
      <c r="AQ23" s="93" t="str">
        <f>_xlfn.IFS(AP23&lt;=5,"LOW RISK",AND(AP23&gt;5,AP23&lt;=12),"MODERATE RISK",AP23&gt;12,"HIGH RISK")</f>
        <v>LOW RISK</v>
      </c>
    </row>
    <row r="24" spans="1:43" ht="56.25">
      <c r="A24" s="93"/>
      <c r="B24" s="93" t="s">
        <v>312</v>
      </c>
      <c r="C24" s="93">
        <v>4</v>
      </c>
      <c r="D24" s="93"/>
      <c r="E24" s="108" t="str">
        <f>VLOOKUP(F24,Sheet2!E:F,2,FALSE)</f>
        <v>LOWLAND</v>
      </c>
      <c r="F24" s="100" t="s">
        <v>34</v>
      </c>
      <c r="G24" s="100" t="s">
        <v>1</v>
      </c>
      <c r="H24" s="101">
        <v>2600000</v>
      </c>
      <c r="I24" s="102">
        <v>26.133500000000002</v>
      </c>
      <c r="J24" s="103">
        <v>2.80463</v>
      </c>
      <c r="K24" s="101">
        <f>H24*J24</f>
        <v>7292038</v>
      </c>
      <c r="L24" s="104">
        <f>J24/I24</f>
        <v>0.10731934107563089</v>
      </c>
      <c r="M24" s="99">
        <f>_xlfn.IFS(L24&lt;=5%,1,AND(L24&gt;5%,L24&lt;=15%),2,AND(L24&gt;15%,L24&lt;=30%),3,AND(L24&gt;30%,L24&lt;=50%),4,L24&gt;50%,5)</f>
        <v>2</v>
      </c>
      <c r="N24" s="99" t="str">
        <f>ROUND(L24*100,2)&amp; "% of the road is exposed with a value of "&amp; ROUND(K24*1,2)</f>
        <v>10.73% of the road is exposed with a value of 7292038</v>
      </c>
      <c r="O24" s="106">
        <v>0.84138899999999994</v>
      </c>
      <c r="P24" s="107">
        <v>0.3</v>
      </c>
      <c r="Q24" s="93">
        <f>_xlfn.IFS(P24&lt;=5%,1,AND(P24&gt;5%,P24&lt;=15%),2,AND(P24&gt;15%,P24&lt;=30%),3,AND(P24&gt;30%,P24&lt;=50%),4,P24&gt;50%,5)</f>
        <v>3</v>
      </c>
      <c r="R24" s="106">
        <v>1.963241</v>
      </c>
      <c r="S24" s="107">
        <v>0.70000000000000007</v>
      </c>
      <c r="T24" s="93">
        <f>_xlfn.IFS(S24&lt;=5%,1,AND(S24&gt;5%,S24&lt;=15%),2,AND(S24&gt;15%,S24&lt;=30%),3,AND(S24&gt;30%,S24&lt;=50%),4,S24&gt;50%,5)</f>
        <v>5</v>
      </c>
      <c r="U24" s="94">
        <f>AVERAGE(Q24,T24)</f>
        <v>4</v>
      </c>
      <c r="V24" s="93" t="str">
        <f>ROUND(P24*100,2)&amp;"% of the exposed length is cement/asphalt road while " &amp;ROUND(S24*100,2)&amp;"% is rough road"</f>
        <v>30% of the exposed length is cement/asphalt road while 70% is rough road</v>
      </c>
      <c r="W24" s="94">
        <f>AVERAGE(M24,U24)</f>
        <v>3</v>
      </c>
      <c r="X24" s="93" t="str">
        <f>_xlfn.IFS(AND(W24&gt;4,W24&lt;=5),"VERY HIGH",AND(W24&gt;3,W24&lt;=4),"HIGH",AND(W24&gt;2,W24&lt;=3),"MODERATE",AND(W24&gt;1,W24&lt;=2),"LOW",W24&lt;=1,"VERY LOW")</f>
        <v>MODERATE</v>
      </c>
      <c r="Y24" s="95" t="s">
        <v>91</v>
      </c>
      <c r="Z24" s="93">
        <v>3</v>
      </c>
      <c r="AA24" s="95" t="s">
        <v>92</v>
      </c>
      <c r="AB24" s="93">
        <v>2</v>
      </c>
      <c r="AC24" s="95" t="s">
        <v>93</v>
      </c>
      <c r="AD24" s="93">
        <v>4</v>
      </c>
      <c r="AE24" s="95" t="s">
        <v>94</v>
      </c>
      <c r="AF24" s="93">
        <v>3</v>
      </c>
      <c r="AG24" s="95" t="s">
        <v>90</v>
      </c>
      <c r="AH24" s="93">
        <v>4</v>
      </c>
      <c r="AI24" s="97" t="s">
        <v>89</v>
      </c>
      <c r="AJ24" s="93">
        <v>4</v>
      </c>
      <c r="AK24" s="94">
        <f>AVERAGE(Z24,AB24,AD24,AF24,AH24,AJ24)</f>
        <v>3.3333333333333335</v>
      </c>
      <c r="AL24" s="93"/>
      <c r="AM24" s="94">
        <f>W24/AK24</f>
        <v>0.89999999999999991</v>
      </c>
      <c r="AN24" s="93" t="str">
        <f>_xlfn.IFS(AM24&gt;4,"HIGH",AM24&gt;3,"MEDIUM HIGH",AM24&gt;2,"MEDIUM",AM24&gt;1,"MEDIUM LOW",AM24&lt;=1,"LOW")</f>
        <v>LOW</v>
      </c>
      <c r="AO24" s="93">
        <v>1</v>
      </c>
      <c r="AP24" s="93">
        <f>AO24*C24</f>
        <v>4</v>
      </c>
      <c r="AQ24" s="93" t="str">
        <f>_xlfn.IFS(AP24&lt;=5,"LOW RISK",AND(AP24&gt;5,AP24&lt;=12),"MODERATE RISK",AP24&gt;12,"HIGH RISK")</f>
        <v>LOW RISK</v>
      </c>
    </row>
    <row r="25" spans="1:43" ht="56.25">
      <c r="A25" s="93"/>
      <c r="B25" s="93" t="s">
        <v>312</v>
      </c>
      <c r="C25" s="93">
        <v>4</v>
      </c>
      <c r="D25" s="93"/>
      <c r="E25" s="108" t="str">
        <f>VLOOKUP(F25,Sheet2!E:F,2,FALSE)</f>
        <v>LOWLAND</v>
      </c>
      <c r="F25" s="100" t="s">
        <v>34</v>
      </c>
      <c r="G25" s="100" t="s">
        <v>1</v>
      </c>
      <c r="H25" s="101">
        <v>2600000</v>
      </c>
      <c r="I25" s="102">
        <v>26.133500000000002</v>
      </c>
      <c r="J25" s="103">
        <v>4.5079500000000001</v>
      </c>
      <c r="K25" s="101">
        <f>H25*J25</f>
        <v>11720670</v>
      </c>
      <c r="L25" s="104">
        <f>J25/I25</f>
        <v>0.17249698662636079</v>
      </c>
      <c r="M25" s="99">
        <f>_xlfn.IFS(L25&lt;=5%,1,AND(L25&gt;5%,L25&lt;=15%),2,AND(L25&gt;15%,L25&lt;=30%),3,AND(L25&gt;30%,L25&lt;=50%),4,L25&gt;50%,5)</f>
        <v>3</v>
      </c>
      <c r="N25" s="99" t="str">
        <f>ROUND(L25*100,2)&amp; "% of the road is exposed with a value of "&amp; ROUND(K25*1,2)</f>
        <v>17.25% of the road is exposed with a value of 11720670</v>
      </c>
      <c r="O25" s="106">
        <v>1.3523849999999999</v>
      </c>
      <c r="P25" s="107">
        <v>0.3</v>
      </c>
      <c r="Q25" s="93">
        <f>_xlfn.IFS(P25&lt;=5%,1,AND(P25&gt;5%,P25&lt;=15%),2,AND(P25&gt;15%,P25&lt;=30%),3,AND(P25&gt;30%,P25&lt;=50%),4,P25&gt;50%,5)</f>
        <v>3</v>
      </c>
      <c r="R25" s="106">
        <v>3.1555650000000002</v>
      </c>
      <c r="S25" s="107">
        <v>0.70000000000000007</v>
      </c>
      <c r="T25" s="93">
        <f>_xlfn.IFS(S25&lt;=5%,1,AND(S25&gt;5%,S25&lt;=15%),2,AND(S25&gt;15%,S25&lt;=30%),3,AND(S25&gt;30%,S25&lt;=50%),4,S25&gt;50%,5)</f>
        <v>5</v>
      </c>
      <c r="U25" s="94">
        <f>AVERAGE(Q25,T25)</f>
        <v>4</v>
      </c>
      <c r="V25" s="93" t="str">
        <f>ROUND(P25*100,2)&amp;"% of the exposed length is cement/asphalt road while " &amp;ROUND(S25*100,2)&amp;"% is rough road"</f>
        <v>30% of the exposed length is cement/asphalt road while 70% is rough road</v>
      </c>
      <c r="W25" s="94">
        <f>AVERAGE(M25,U25)</f>
        <v>3.5</v>
      </c>
      <c r="X25" s="93" t="str">
        <f>_xlfn.IFS(AND(W25&gt;4,W25&lt;=5),"VERY HIGH",AND(W25&gt;3,W25&lt;=4),"HIGH",AND(W25&gt;2,W25&lt;=3),"MODERATE",AND(W25&gt;1,W25&lt;=2),"LOW",W25&lt;=1,"VERY LOW")</f>
        <v>HIGH</v>
      </c>
      <c r="Y25" s="95" t="s">
        <v>91</v>
      </c>
      <c r="Z25" s="93">
        <v>3</v>
      </c>
      <c r="AA25" s="95" t="s">
        <v>92</v>
      </c>
      <c r="AB25" s="93">
        <v>2</v>
      </c>
      <c r="AC25" s="95" t="s">
        <v>93</v>
      </c>
      <c r="AD25" s="93">
        <v>4</v>
      </c>
      <c r="AE25" s="95" t="s">
        <v>94</v>
      </c>
      <c r="AF25" s="93">
        <v>3</v>
      </c>
      <c r="AG25" s="95" t="s">
        <v>90</v>
      </c>
      <c r="AH25" s="93">
        <v>4</v>
      </c>
      <c r="AI25" s="97" t="s">
        <v>89</v>
      </c>
      <c r="AJ25" s="93">
        <v>4</v>
      </c>
      <c r="AK25" s="94">
        <f>AVERAGE(Z25,AB25,AD25,AF25,AH25,AJ25)</f>
        <v>3.3333333333333335</v>
      </c>
      <c r="AL25" s="93"/>
      <c r="AM25" s="94">
        <f>W25/AK25</f>
        <v>1.05</v>
      </c>
      <c r="AN25" s="93" t="str">
        <f>_xlfn.IFS(AM25&gt;4,"HIGH",AM25&gt;3,"MEDIUM HIGH",AM25&gt;2,"MEDIUM",AM25&gt;1,"MEDIUM LOW",AM25&lt;=1,"LOW")</f>
        <v>MEDIUM LOW</v>
      </c>
      <c r="AO25" s="93">
        <v>1</v>
      </c>
      <c r="AP25" s="93">
        <f>AO25*C25</f>
        <v>4</v>
      </c>
      <c r="AQ25" s="93" t="str">
        <f>_xlfn.IFS(AP25&lt;=5,"LOW RISK",AND(AP25&gt;5,AP25&lt;=12),"MODERATE RISK",AP25&gt;12,"HIGH RISK")</f>
        <v>LOW RISK</v>
      </c>
    </row>
    <row r="26" spans="1:43" ht="56.25">
      <c r="A26" s="93"/>
      <c r="B26" s="93" t="s">
        <v>312</v>
      </c>
      <c r="C26" s="93">
        <v>4</v>
      </c>
      <c r="D26" s="93"/>
      <c r="E26" s="108" t="str">
        <f>VLOOKUP(F26,Sheet2!E:F,2,FALSE)</f>
        <v>LOWLAND</v>
      </c>
      <c r="F26" s="100" t="s">
        <v>237</v>
      </c>
      <c r="G26" s="100" t="s">
        <v>300</v>
      </c>
      <c r="H26" s="101">
        <v>5200000</v>
      </c>
      <c r="I26" s="102">
        <v>5.0413600000000001</v>
      </c>
      <c r="J26" s="103">
        <v>3.9720499999999999E-2</v>
      </c>
      <c r="K26" s="101">
        <f>H26*J26</f>
        <v>206546.6</v>
      </c>
      <c r="L26" s="104">
        <f>J26/I26</f>
        <v>7.8789255280321182E-3</v>
      </c>
      <c r="M26" s="99">
        <f>_xlfn.IFS(L26&lt;=5%,1,AND(L26&gt;5%,L26&lt;=15%),2,AND(L26&gt;15%,L26&lt;=30%),3,AND(L26&gt;30%,L26&lt;=50%),4,L26&gt;50%,5)</f>
        <v>1</v>
      </c>
      <c r="N26" s="99" t="str">
        <f>ROUND(L26*100,2)&amp; "% of the road is exposed with a value of "&amp; ROUND(K26*1,2)</f>
        <v>0.79% of the road is exposed with a value of 206546.6</v>
      </c>
      <c r="O26" s="106">
        <v>3.9720499999999999E-2</v>
      </c>
      <c r="P26" s="107">
        <v>1</v>
      </c>
      <c r="Q26" s="93">
        <f>_xlfn.IFS(P26&lt;=5%,1,AND(P26&gt;5%,P26&lt;=15%),2,AND(P26&gt;15%,P26&lt;=30%),3,AND(P26&gt;30%,P26&lt;=50%),4,P26&gt;50%,5)</f>
        <v>5</v>
      </c>
      <c r="R26" s="106">
        <v>0</v>
      </c>
      <c r="S26" s="107">
        <v>0</v>
      </c>
      <c r="T26" s="93">
        <f>_xlfn.IFS(S26&lt;=5%,1,AND(S26&gt;5%,S26&lt;=15%),2,AND(S26&gt;15%,S26&lt;=30%),3,AND(S26&gt;30%,S26&lt;=50%),4,S26&gt;50%,5)</f>
        <v>1</v>
      </c>
      <c r="U26" s="94">
        <f>AVERAGE(Q26,T26)</f>
        <v>3</v>
      </c>
      <c r="V26" s="93" t="str">
        <f>ROUND(P26*100,2)&amp;"% of the exposed length is cement/asphalt road while " &amp;ROUND(S26*100,2)&amp;"% is rough road"</f>
        <v>100% of the exposed length is cement/asphalt road while 0% is rough road</v>
      </c>
      <c r="W26" s="94">
        <f>AVERAGE(M26,U26)</f>
        <v>2</v>
      </c>
      <c r="X26" s="93" t="str">
        <f>_xlfn.IFS(AND(W26&gt;4,W26&lt;=5),"VERY HIGH",AND(W26&gt;3,W26&lt;=4),"HIGH",AND(W26&gt;2,W26&lt;=3),"MODERATE",AND(W26&gt;1,W26&lt;=2),"LOW",W26&lt;=1,"VERY LOW")</f>
        <v>LOW</v>
      </c>
      <c r="Y26" s="95" t="s">
        <v>91</v>
      </c>
      <c r="Z26" s="93">
        <v>3</v>
      </c>
      <c r="AA26" s="95" t="s">
        <v>92</v>
      </c>
      <c r="AB26" s="93">
        <v>2</v>
      </c>
      <c r="AC26" s="95" t="s">
        <v>93</v>
      </c>
      <c r="AD26" s="93">
        <v>4</v>
      </c>
      <c r="AE26" s="95" t="s">
        <v>94</v>
      </c>
      <c r="AF26" s="93">
        <v>3</v>
      </c>
      <c r="AG26" s="95" t="s">
        <v>90</v>
      </c>
      <c r="AH26" s="93">
        <v>4</v>
      </c>
      <c r="AI26" s="97" t="s">
        <v>89</v>
      </c>
      <c r="AJ26" s="93">
        <v>4</v>
      </c>
      <c r="AK26" s="94">
        <f>AVERAGE(Z26,AB26,AD26,AF26,AH26,AJ26)</f>
        <v>3.3333333333333335</v>
      </c>
      <c r="AL26" s="93"/>
      <c r="AM26" s="94">
        <f>W26/AK26</f>
        <v>0.6</v>
      </c>
      <c r="AN26" s="93" t="str">
        <f>_xlfn.IFS(AM26&gt;4,"HIGH",AM26&gt;3,"MEDIUM HIGH",AM26&gt;2,"MEDIUM",AM26&gt;1,"MEDIUM LOW",AM26&lt;=1,"LOW")</f>
        <v>LOW</v>
      </c>
      <c r="AO26" s="93">
        <v>1</v>
      </c>
      <c r="AP26" s="93">
        <f>AO26*C26</f>
        <v>4</v>
      </c>
      <c r="AQ26" s="93" t="str">
        <f>_xlfn.IFS(AP26&lt;=5,"LOW RISK",AND(AP26&gt;5,AP26&lt;=12),"MODERATE RISK",AP26&gt;12,"HIGH RISK")</f>
        <v>LOW RISK</v>
      </c>
    </row>
    <row r="27" spans="1:43" ht="56.25">
      <c r="A27" s="93"/>
      <c r="B27" s="93" t="s">
        <v>312</v>
      </c>
      <c r="C27" s="93">
        <v>4</v>
      </c>
      <c r="D27" s="93"/>
      <c r="E27" s="108" t="str">
        <f>VLOOKUP(F27,Sheet2!E:F,2,FALSE)</f>
        <v>LOWLAND</v>
      </c>
      <c r="F27" s="100" t="s">
        <v>237</v>
      </c>
      <c r="G27" s="100" t="s">
        <v>300</v>
      </c>
      <c r="H27" s="101">
        <v>5200000</v>
      </c>
      <c r="I27" s="102">
        <v>5.0413600000000001</v>
      </c>
      <c r="J27" s="103">
        <v>1.10805</v>
      </c>
      <c r="K27" s="101">
        <f>H27*J27</f>
        <v>5761860</v>
      </c>
      <c r="L27" s="104">
        <f>J27/I27</f>
        <v>0.21979188155577065</v>
      </c>
      <c r="M27" s="99">
        <f>_xlfn.IFS(L27&lt;=5%,1,AND(L27&gt;5%,L27&lt;=15%),2,AND(L27&gt;15%,L27&lt;=30%),3,AND(L27&gt;30%,L27&lt;=50%),4,L27&gt;50%,5)</f>
        <v>3</v>
      </c>
      <c r="N27" s="99" t="str">
        <f>ROUND(L27*100,2)&amp; "% of the road is exposed with a value of "&amp; ROUND(K27*1,2)</f>
        <v>21.98% of the road is exposed with a value of 5761860</v>
      </c>
      <c r="O27" s="106">
        <v>1.10805</v>
      </c>
      <c r="P27" s="107">
        <v>1</v>
      </c>
      <c r="Q27" s="93">
        <f>_xlfn.IFS(P27&lt;=5%,1,AND(P27&gt;5%,P27&lt;=15%),2,AND(P27&gt;15%,P27&lt;=30%),3,AND(P27&gt;30%,P27&lt;=50%),4,P27&gt;50%,5)</f>
        <v>5</v>
      </c>
      <c r="R27" s="106">
        <v>0</v>
      </c>
      <c r="S27" s="107">
        <v>0</v>
      </c>
      <c r="T27" s="93">
        <f>_xlfn.IFS(S27&lt;=5%,1,AND(S27&gt;5%,S27&lt;=15%),2,AND(S27&gt;15%,S27&lt;=30%),3,AND(S27&gt;30%,S27&lt;=50%),4,S27&gt;50%,5)</f>
        <v>1</v>
      </c>
      <c r="U27" s="94">
        <f>AVERAGE(Q27,T27)</f>
        <v>3</v>
      </c>
      <c r="V27" s="93" t="str">
        <f>ROUND(P27*100,2)&amp;"% of the exposed length is cement/asphalt road while " &amp;ROUND(S27*100,2)&amp;"% is rough road"</f>
        <v>100% of the exposed length is cement/asphalt road while 0% is rough road</v>
      </c>
      <c r="W27" s="94">
        <f>AVERAGE(M27,U27)</f>
        <v>3</v>
      </c>
      <c r="X27" s="93" t="str">
        <f>_xlfn.IFS(AND(W27&gt;4,W27&lt;=5),"VERY HIGH",AND(W27&gt;3,W27&lt;=4),"HIGH",AND(W27&gt;2,W27&lt;=3),"MODERATE",AND(W27&gt;1,W27&lt;=2),"LOW",W27&lt;=1,"VERY LOW")</f>
        <v>MODERATE</v>
      </c>
      <c r="Y27" s="95" t="s">
        <v>91</v>
      </c>
      <c r="Z27" s="93">
        <v>3</v>
      </c>
      <c r="AA27" s="95" t="s">
        <v>92</v>
      </c>
      <c r="AB27" s="93">
        <v>2</v>
      </c>
      <c r="AC27" s="95" t="s">
        <v>93</v>
      </c>
      <c r="AD27" s="93">
        <v>4</v>
      </c>
      <c r="AE27" s="95" t="s">
        <v>94</v>
      </c>
      <c r="AF27" s="93">
        <v>3</v>
      </c>
      <c r="AG27" s="95" t="s">
        <v>90</v>
      </c>
      <c r="AH27" s="93">
        <v>4</v>
      </c>
      <c r="AI27" s="97" t="s">
        <v>89</v>
      </c>
      <c r="AJ27" s="93">
        <v>4</v>
      </c>
      <c r="AK27" s="94">
        <f>AVERAGE(Z27,AB27,AD27,AF27,AH27,AJ27)</f>
        <v>3.3333333333333335</v>
      </c>
      <c r="AL27" s="93"/>
      <c r="AM27" s="94">
        <f>W27/AK27</f>
        <v>0.89999999999999991</v>
      </c>
      <c r="AN27" s="93" t="str">
        <f>_xlfn.IFS(AM27&gt;4,"HIGH",AM27&gt;3,"MEDIUM HIGH",AM27&gt;2,"MEDIUM",AM27&gt;1,"MEDIUM LOW",AM27&lt;=1,"LOW")</f>
        <v>LOW</v>
      </c>
      <c r="AO27" s="93">
        <v>1</v>
      </c>
      <c r="AP27" s="93">
        <f>AO27*C27</f>
        <v>4</v>
      </c>
      <c r="AQ27" s="93" t="str">
        <f>_xlfn.IFS(AP27&lt;=5,"LOW RISK",AND(AP27&gt;5,AP27&lt;=12),"MODERATE RISK",AP27&gt;12,"HIGH RISK")</f>
        <v>LOW RISK</v>
      </c>
    </row>
    <row r="28" spans="1:43" ht="56.25">
      <c r="A28" s="93"/>
      <c r="B28" s="93" t="s">
        <v>312</v>
      </c>
      <c r="C28" s="93">
        <v>4</v>
      </c>
      <c r="D28" s="93"/>
      <c r="E28" s="108" t="str">
        <f>VLOOKUP(F28,Sheet2!E:F,2,FALSE)</f>
        <v>LOWLAND</v>
      </c>
      <c r="F28" s="100" t="s">
        <v>237</v>
      </c>
      <c r="G28" s="100" t="s">
        <v>1</v>
      </c>
      <c r="H28" s="101">
        <v>2600000</v>
      </c>
      <c r="I28" s="102">
        <v>25.758600000000001</v>
      </c>
      <c r="J28" s="103">
        <v>0.58715200000000001</v>
      </c>
      <c r="K28" s="101">
        <f>H28*J28</f>
        <v>1526595.2</v>
      </c>
      <c r="L28" s="104">
        <f>J28/I28</f>
        <v>2.2794406528305108E-2</v>
      </c>
      <c r="M28" s="99">
        <f>_xlfn.IFS(L28&lt;=5%,1,AND(L28&gt;5%,L28&lt;=15%),2,AND(L28&gt;15%,L28&lt;=30%),3,AND(L28&gt;30%,L28&lt;=50%),4,L28&gt;50%,5)</f>
        <v>1</v>
      </c>
      <c r="N28" s="99" t="str">
        <f>ROUND(L28*100,2)&amp; "% of the road is exposed with a value of "&amp; ROUND(K28*1,2)</f>
        <v>2.28% of the road is exposed with a value of 1526595.2</v>
      </c>
      <c r="O28" s="106">
        <v>8.4315027200000003E-2</v>
      </c>
      <c r="P28" s="107">
        <v>0.14360000000000001</v>
      </c>
      <c r="Q28" s="93">
        <f>_xlfn.IFS(P28&lt;=5%,1,AND(P28&gt;5%,P28&lt;=15%),2,AND(P28&gt;15%,P28&lt;=30%),3,AND(P28&gt;30%,P28&lt;=50%),4,P28&gt;50%,5)</f>
        <v>2</v>
      </c>
      <c r="R28" s="106">
        <v>0.50283697279999995</v>
      </c>
      <c r="S28" s="107">
        <v>0.85639999999999994</v>
      </c>
      <c r="T28" s="93">
        <f>_xlfn.IFS(S28&lt;=5%,1,AND(S28&gt;5%,S28&lt;=15%),2,AND(S28&gt;15%,S28&lt;=30%),3,AND(S28&gt;30%,S28&lt;=50%),4,S28&gt;50%,5)</f>
        <v>5</v>
      </c>
      <c r="U28" s="94">
        <f>AVERAGE(Q28,T28)</f>
        <v>3.5</v>
      </c>
      <c r="V28" s="93" t="str">
        <f>ROUND(P28*100,2)&amp;"% of the exposed length is cement/asphalt road while " &amp;ROUND(S28*100,2)&amp;"% is rough road"</f>
        <v>14.36% of the exposed length is cement/asphalt road while 85.64% is rough road</v>
      </c>
      <c r="W28" s="94">
        <f>AVERAGE(M28,U28)</f>
        <v>2.25</v>
      </c>
      <c r="X28" s="93" t="str">
        <f>_xlfn.IFS(AND(W28&gt;4,W28&lt;=5),"VERY HIGH",AND(W28&gt;3,W28&lt;=4),"HIGH",AND(W28&gt;2,W28&lt;=3),"MODERATE",AND(W28&gt;1,W28&lt;=2),"LOW",W28&lt;=1,"VERY LOW")</f>
        <v>MODERATE</v>
      </c>
      <c r="Y28" s="95" t="s">
        <v>91</v>
      </c>
      <c r="Z28" s="93">
        <v>3</v>
      </c>
      <c r="AA28" s="95" t="s">
        <v>92</v>
      </c>
      <c r="AB28" s="93">
        <v>2</v>
      </c>
      <c r="AC28" s="95" t="s">
        <v>93</v>
      </c>
      <c r="AD28" s="93">
        <v>4</v>
      </c>
      <c r="AE28" s="95" t="s">
        <v>94</v>
      </c>
      <c r="AF28" s="93">
        <v>3</v>
      </c>
      <c r="AG28" s="95" t="s">
        <v>90</v>
      </c>
      <c r="AH28" s="93">
        <v>4</v>
      </c>
      <c r="AI28" s="97" t="s">
        <v>89</v>
      </c>
      <c r="AJ28" s="93">
        <v>4</v>
      </c>
      <c r="AK28" s="94">
        <f>AVERAGE(Z28,AB28,AD28,AF28,AH28,AJ28)</f>
        <v>3.3333333333333335</v>
      </c>
      <c r="AL28" s="93"/>
      <c r="AM28" s="94">
        <f>W28/AK28</f>
        <v>0.67499999999999993</v>
      </c>
      <c r="AN28" s="93" t="str">
        <f>_xlfn.IFS(AM28&gt;4,"HIGH",AM28&gt;3,"MEDIUM HIGH",AM28&gt;2,"MEDIUM",AM28&gt;1,"MEDIUM LOW",AM28&lt;=1,"LOW")</f>
        <v>LOW</v>
      </c>
      <c r="AO28" s="93">
        <v>1</v>
      </c>
      <c r="AP28" s="93">
        <f>AO28*C28</f>
        <v>4</v>
      </c>
      <c r="AQ28" s="93" t="str">
        <f>_xlfn.IFS(AP28&lt;=5,"LOW RISK",AND(AP28&gt;5,AP28&lt;=12),"MODERATE RISK",AP28&gt;12,"HIGH RISK")</f>
        <v>LOW RISK</v>
      </c>
    </row>
    <row r="29" spans="1:43" ht="56.25">
      <c r="A29" s="93"/>
      <c r="B29" s="93" t="s">
        <v>312</v>
      </c>
      <c r="C29" s="93">
        <v>4</v>
      </c>
      <c r="D29" s="93"/>
      <c r="E29" s="108" t="str">
        <f>VLOOKUP(F29,Sheet2!E:F,2,FALSE)</f>
        <v>LOWLAND</v>
      </c>
      <c r="F29" s="100" t="s">
        <v>39</v>
      </c>
      <c r="G29" s="100" t="s">
        <v>302</v>
      </c>
      <c r="H29" s="101">
        <v>2600000</v>
      </c>
      <c r="I29" s="102">
        <v>0.98656699999999997</v>
      </c>
      <c r="J29" s="103">
        <v>0.48874200000000001</v>
      </c>
      <c r="K29" s="101">
        <f>H29*J29</f>
        <v>1270729.2</v>
      </c>
      <c r="L29" s="104">
        <f>J29/I29</f>
        <v>0.49539666337917243</v>
      </c>
      <c r="M29" s="99">
        <f>_xlfn.IFS(L29&lt;=5%,1,AND(L29&gt;5%,L29&lt;=15%),2,AND(L29&gt;15%,L29&lt;=30%),3,AND(L29&gt;30%,L29&lt;=50%),4,L29&gt;50%,5)</f>
        <v>4</v>
      </c>
      <c r="N29" s="99" t="str">
        <f>ROUND(L29*100,2)&amp; "% of the road is exposed with a value of "&amp; ROUND(K29*1,2)</f>
        <v>49.54% of the road is exposed with a value of 1270729.2</v>
      </c>
      <c r="O29" s="106">
        <v>0</v>
      </c>
      <c r="P29" s="107">
        <v>0</v>
      </c>
      <c r="Q29" s="93">
        <f>_xlfn.IFS(P29&lt;=5%,1,AND(P29&gt;5%,P29&lt;=15%),2,AND(P29&gt;15%,P29&lt;=30%),3,AND(P29&gt;30%,P29&lt;=50%),4,P29&gt;50%,5)</f>
        <v>1</v>
      </c>
      <c r="R29" s="106">
        <v>0.48874200000000001</v>
      </c>
      <c r="S29" s="107">
        <v>1</v>
      </c>
      <c r="T29" s="93">
        <f>_xlfn.IFS(S29&lt;=5%,1,AND(S29&gt;5%,S29&lt;=15%),2,AND(S29&gt;15%,S29&lt;=30%),3,AND(S29&gt;30%,S29&lt;=50%),4,S29&gt;50%,5)</f>
        <v>5</v>
      </c>
      <c r="U29" s="94">
        <f>AVERAGE(Q29,T29)</f>
        <v>3</v>
      </c>
      <c r="V29" s="93" t="str">
        <f>ROUND(P29*100,2)&amp;"% of the exposed length is cement/asphalt road while " &amp;ROUND(S29*100,2)&amp;"% is rough road"</f>
        <v>0% of the exposed length is cement/asphalt road while 100% is rough road</v>
      </c>
      <c r="W29" s="94">
        <f>AVERAGE(M29,U29)</f>
        <v>3.5</v>
      </c>
      <c r="X29" s="93" t="str">
        <f>_xlfn.IFS(AND(W29&gt;4,W29&lt;=5),"VERY HIGH",AND(W29&gt;3,W29&lt;=4),"HIGH",AND(W29&gt;2,W29&lt;=3),"MODERATE",AND(W29&gt;1,W29&lt;=2),"LOW",W29&lt;=1,"VERY LOW")</f>
        <v>HIGH</v>
      </c>
      <c r="Y29" s="95" t="s">
        <v>91</v>
      </c>
      <c r="Z29" s="93">
        <v>3</v>
      </c>
      <c r="AA29" s="95" t="s">
        <v>92</v>
      </c>
      <c r="AB29" s="93">
        <v>2</v>
      </c>
      <c r="AC29" s="95" t="s">
        <v>93</v>
      </c>
      <c r="AD29" s="93">
        <v>4</v>
      </c>
      <c r="AE29" s="95" t="s">
        <v>94</v>
      </c>
      <c r="AF29" s="93">
        <v>3</v>
      </c>
      <c r="AG29" s="95" t="s">
        <v>90</v>
      </c>
      <c r="AH29" s="93">
        <v>4</v>
      </c>
      <c r="AI29" s="97" t="s">
        <v>89</v>
      </c>
      <c r="AJ29" s="93">
        <v>4</v>
      </c>
      <c r="AK29" s="94">
        <f>AVERAGE(Z29,AB29,AD29,AF29,AH29,AJ29)</f>
        <v>3.3333333333333335</v>
      </c>
      <c r="AL29" s="93"/>
      <c r="AM29" s="94">
        <f>W29/AK29</f>
        <v>1.05</v>
      </c>
      <c r="AN29" s="93" t="str">
        <f>_xlfn.IFS(AM29&gt;4,"HIGH",AM29&gt;3,"MEDIUM HIGH",AM29&gt;2,"MEDIUM",AM29&gt;1,"MEDIUM LOW",AM29&lt;=1,"LOW")</f>
        <v>MEDIUM LOW</v>
      </c>
      <c r="AO29" s="93">
        <v>1</v>
      </c>
      <c r="AP29" s="93">
        <f>AO29*C29</f>
        <v>4</v>
      </c>
      <c r="AQ29" s="93" t="str">
        <f>_xlfn.IFS(AP29&lt;=5,"LOW RISK",AND(AP29&gt;5,AP29&lt;=12),"MODERATE RISK",AP29&gt;12,"HIGH RISK")</f>
        <v>LOW RISK</v>
      </c>
    </row>
    <row r="30" spans="1:43" ht="56.25">
      <c r="A30" s="93"/>
      <c r="B30" s="93" t="s">
        <v>312</v>
      </c>
      <c r="C30" s="93">
        <v>4</v>
      </c>
      <c r="D30" s="93"/>
      <c r="E30" s="108" t="str">
        <f>VLOOKUP(F30,Sheet2!E:F,2,FALSE)</f>
        <v>LOWLAND</v>
      </c>
      <c r="F30" s="100" t="s">
        <v>39</v>
      </c>
      <c r="G30" s="100" t="s">
        <v>301</v>
      </c>
      <c r="H30" s="101">
        <v>2600000</v>
      </c>
      <c r="I30" s="102">
        <v>1.51983</v>
      </c>
      <c r="J30" s="103">
        <v>0.38115199999999999</v>
      </c>
      <c r="K30" s="101">
        <f>H30*J30</f>
        <v>990995.2</v>
      </c>
      <c r="L30" s="104">
        <f>J30/I30</f>
        <v>0.25078594316469605</v>
      </c>
      <c r="M30" s="99">
        <f>_xlfn.IFS(L30&lt;=5%,1,AND(L30&gt;5%,L30&lt;=15%),2,AND(L30&gt;15%,L30&lt;=30%),3,AND(L30&gt;30%,L30&lt;=50%),4,L30&gt;50%,5)</f>
        <v>3</v>
      </c>
      <c r="N30" s="99" t="str">
        <f>ROUND(L30*100,2)&amp; "% of the road is exposed with a value of "&amp; ROUND(K30*1,2)</f>
        <v>25.08% of the road is exposed with a value of 990995.2</v>
      </c>
      <c r="O30" s="106">
        <v>8.6521504000000009E-3</v>
      </c>
      <c r="P30" s="107">
        <v>2.2700000000000001E-2</v>
      </c>
      <c r="Q30" s="93">
        <f>_xlfn.IFS(P30&lt;=5%,1,AND(P30&gt;5%,P30&lt;=15%),2,AND(P30&gt;15%,P30&lt;=30%),3,AND(P30&gt;30%,P30&lt;=50%),4,P30&gt;50%,5)</f>
        <v>1</v>
      </c>
      <c r="R30" s="106">
        <v>0.37249984959999999</v>
      </c>
      <c r="S30" s="107">
        <v>0.97729999999999995</v>
      </c>
      <c r="T30" s="93">
        <f>_xlfn.IFS(S30&lt;=5%,1,AND(S30&gt;5%,S30&lt;=15%),2,AND(S30&gt;15%,S30&lt;=30%),3,AND(S30&gt;30%,S30&lt;=50%),4,S30&gt;50%,5)</f>
        <v>5</v>
      </c>
      <c r="U30" s="94">
        <f>AVERAGE(Q30,T30)</f>
        <v>3</v>
      </c>
      <c r="V30" s="93" t="str">
        <f>ROUND(P30*100,2)&amp;"% of the exposed length is cement/asphalt road while " &amp;ROUND(S30*100,2)&amp;"% is rough road"</f>
        <v>2.27% of the exposed length is cement/asphalt road while 97.73% is rough road</v>
      </c>
      <c r="W30" s="94">
        <f>AVERAGE(M30,U30)</f>
        <v>3</v>
      </c>
      <c r="X30" s="93" t="str">
        <f>_xlfn.IFS(AND(W30&gt;4,W30&lt;=5),"VERY HIGH",AND(W30&gt;3,W30&lt;=4),"HIGH",AND(W30&gt;2,W30&lt;=3),"MODERATE",AND(W30&gt;1,W30&lt;=2),"LOW",W30&lt;=1,"VERY LOW")</f>
        <v>MODERATE</v>
      </c>
      <c r="Y30" s="95" t="s">
        <v>91</v>
      </c>
      <c r="Z30" s="93">
        <v>3</v>
      </c>
      <c r="AA30" s="95" t="s">
        <v>92</v>
      </c>
      <c r="AB30" s="93">
        <v>2</v>
      </c>
      <c r="AC30" s="95" t="s">
        <v>93</v>
      </c>
      <c r="AD30" s="93">
        <v>4</v>
      </c>
      <c r="AE30" s="95" t="s">
        <v>94</v>
      </c>
      <c r="AF30" s="93">
        <v>3</v>
      </c>
      <c r="AG30" s="95" t="s">
        <v>90</v>
      </c>
      <c r="AH30" s="93">
        <v>4</v>
      </c>
      <c r="AI30" s="97" t="s">
        <v>89</v>
      </c>
      <c r="AJ30" s="93">
        <v>4</v>
      </c>
      <c r="AK30" s="94">
        <f>AVERAGE(Z30,AB30,AD30,AF30,AH30,AJ30)</f>
        <v>3.3333333333333335</v>
      </c>
      <c r="AL30" s="93"/>
      <c r="AM30" s="94">
        <f>W30/AK30</f>
        <v>0.89999999999999991</v>
      </c>
      <c r="AN30" s="93" t="str">
        <f>_xlfn.IFS(AM30&gt;4,"HIGH",AM30&gt;3,"MEDIUM HIGH",AM30&gt;2,"MEDIUM",AM30&gt;1,"MEDIUM LOW",AM30&lt;=1,"LOW")</f>
        <v>LOW</v>
      </c>
      <c r="AO30" s="93">
        <v>1</v>
      </c>
      <c r="AP30" s="93">
        <f>AO30*C30</f>
        <v>4</v>
      </c>
      <c r="AQ30" s="93" t="str">
        <f>_xlfn.IFS(AP30&lt;=5,"LOW RISK",AND(AP30&gt;5,AP30&lt;=12),"MODERATE RISK",AP30&gt;12,"HIGH RISK")</f>
        <v>LOW RISK</v>
      </c>
    </row>
    <row r="31" spans="1:43" ht="56.25">
      <c r="A31" s="93"/>
      <c r="B31" s="93" t="s">
        <v>312</v>
      </c>
      <c r="C31" s="93">
        <v>4</v>
      </c>
      <c r="D31" s="93"/>
      <c r="E31" s="108" t="str">
        <f>VLOOKUP(F31,Sheet2!E:F,2,FALSE)</f>
        <v>LOWLAND</v>
      </c>
      <c r="F31" s="100" t="s">
        <v>39</v>
      </c>
      <c r="G31" s="100" t="s">
        <v>301</v>
      </c>
      <c r="H31" s="101">
        <v>2600000</v>
      </c>
      <c r="I31" s="102">
        <v>1.51983</v>
      </c>
      <c r="J31" s="103">
        <v>0.56734099999999998</v>
      </c>
      <c r="K31" s="101">
        <f>H31*J31</f>
        <v>1475086.5999999999</v>
      </c>
      <c r="L31" s="104">
        <f>J31/I31</f>
        <v>0.37329240770349315</v>
      </c>
      <c r="M31" s="99">
        <f>_xlfn.IFS(L31&lt;=5%,1,AND(L31&gt;5%,L31&lt;=15%),2,AND(L31&gt;15%,L31&lt;=30%),3,AND(L31&gt;30%,L31&lt;=50%),4,L31&gt;50%,5)</f>
        <v>4</v>
      </c>
      <c r="N31" s="99" t="str">
        <f>ROUND(L31*100,2)&amp; "% of the road is exposed with a value of "&amp; ROUND(K31*1,2)</f>
        <v>37.33% of the road is exposed with a value of 1475086.6</v>
      </c>
      <c r="O31" s="106">
        <v>1.2878640700000001E-2</v>
      </c>
      <c r="P31" s="107">
        <v>2.2700000000000001E-2</v>
      </c>
      <c r="Q31" s="93">
        <f>_xlfn.IFS(P31&lt;=5%,1,AND(P31&gt;5%,P31&lt;=15%),2,AND(P31&gt;15%,P31&lt;=30%),3,AND(P31&gt;30%,P31&lt;=50%),4,P31&gt;50%,5)</f>
        <v>1</v>
      </c>
      <c r="R31" s="106">
        <v>0.55446235929999999</v>
      </c>
      <c r="S31" s="107">
        <v>0.97729999999999995</v>
      </c>
      <c r="T31" s="93">
        <f>_xlfn.IFS(S31&lt;=5%,1,AND(S31&gt;5%,S31&lt;=15%),2,AND(S31&gt;15%,S31&lt;=30%),3,AND(S31&gt;30%,S31&lt;=50%),4,S31&gt;50%,5)</f>
        <v>5</v>
      </c>
      <c r="U31" s="94">
        <f>AVERAGE(Q31,T31)</f>
        <v>3</v>
      </c>
      <c r="V31" s="93" t="str">
        <f>ROUND(P31*100,2)&amp;"% of the exposed length is cement/asphalt road while " &amp;ROUND(S31*100,2)&amp;"% is rough road"</f>
        <v>2.27% of the exposed length is cement/asphalt road while 97.73% is rough road</v>
      </c>
      <c r="W31" s="94">
        <f>AVERAGE(M31,U31)</f>
        <v>3.5</v>
      </c>
      <c r="X31" s="93" t="str">
        <f>_xlfn.IFS(AND(W31&gt;4,W31&lt;=5),"VERY HIGH",AND(W31&gt;3,W31&lt;=4),"HIGH",AND(W31&gt;2,W31&lt;=3),"MODERATE",AND(W31&gt;1,W31&lt;=2),"LOW",W31&lt;=1,"VERY LOW")</f>
        <v>HIGH</v>
      </c>
      <c r="Y31" s="95" t="s">
        <v>91</v>
      </c>
      <c r="Z31" s="93">
        <v>3</v>
      </c>
      <c r="AA31" s="95" t="s">
        <v>92</v>
      </c>
      <c r="AB31" s="93">
        <v>2</v>
      </c>
      <c r="AC31" s="95" t="s">
        <v>93</v>
      </c>
      <c r="AD31" s="93">
        <v>4</v>
      </c>
      <c r="AE31" s="95" t="s">
        <v>94</v>
      </c>
      <c r="AF31" s="93">
        <v>3</v>
      </c>
      <c r="AG31" s="95" t="s">
        <v>90</v>
      </c>
      <c r="AH31" s="93">
        <v>4</v>
      </c>
      <c r="AI31" s="97" t="s">
        <v>89</v>
      </c>
      <c r="AJ31" s="93">
        <v>4</v>
      </c>
      <c r="AK31" s="94">
        <f>AVERAGE(Z31,AB31,AD31,AF31,AH31,AJ31)</f>
        <v>3.3333333333333335</v>
      </c>
      <c r="AL31" s="93"/>
      <c r="AM31" s="94">
        <f>W31/AK31</f>
        <v>1.05</v>
      </c>
      <c r="AN31" s="93" t="str">
        <f>_xlfn.IFS(AM31&gt;4,"HIGH",AM31&gt;3,"MEDIUM HIGH",AM31&gt;2,"MEDIUM",AM31&gt;1,"MEDIUM LOW",AM31&lt;=1,"LOW")</f>
        <v>MEDIUM LOW</v>
      </c>
      <c r="AO31" s="93">
        <v>1</v>
      </c>
      <c r="AP31" s="93">
        <f>AO31*C31</f>
        <v>4</v>
      </c>
      <c r="AQ31" s="93" t="str">
        <f>_xlfn.IFS(AP31&lt;=5,"LOW RISK",AND(AP31&gt;5,AP31&lt;=12),"MODERATE RISK",AP31&gt;12,"HIGH RISK")</f>
        <v>LOW RISK</v>
      </c>
    </row>
    <row r="32" spans="1:43" ht="56.25">
      <c r="A32" s="93"/>
      <c r="B32" s="93" t="s">
        <v>312</v>
      </c>
      <c r="C32" s="93">
        <v>4</v>
      </c>
      <c r="D32" s="93"/>
      <c r="E32" s="108" t="str">
        <f>VLOOKUP(F32,Sheet2!E:F,2,FALSE)</f>
        <v>LOWLAND</v>
      </c>
      <c r="F32" s="100" t="s">
        <v>39</v>
      </c>
      <c r="G32" s="100" t="s">
        <v>301</v>
      </c>
      <c r="H32" s="101">
        <v>2600000</v>
      </c>
      <c r="I32" s="102">
        <v>1.51983</v>
      </c>
      <c r="J32" s="103">
        <v>1.6775000000000002E-2</v>
      </c>
      <c r="K32" s="101">
        <f>H32*J32</f>
        <v>43615.000000000007</v>
      </c>
      <c r="L32" s="104">
        <f>J32/I32</f>
        <v>1.1037418658665773E-2</v>
      </c>
      <c r="M32" s="99">
        <f>_xlfn.IFS(L32&lt;=5%,1,AND(L32&gt;5%,L32&lt;=15%),2,AND(L32&gt;15%,L32&lt;=30%),3,AND(L32&gt;30%,L32&lt;=50%),4,L32&gt;50%,5)</f>
        <v>1</v>
      </c>
      <c r="N32" s="99" t="str">
        <f>ROUND(L32*100,2)&amp; "% of the road is exposed with a value of "&amp; ROUND(K32*1,2)</f>
        <v>1.1% of the road is exposed with a value of 43615</v>
      </c>
      <c r="O32" s="106">
        <v>3.8079250000000008E-4</v>
      </c>
      <c r="P32" s="107">
        <v>2.2700000000000001E-2</v>
      </c>
      <c r="Q32" s="93">
        <f>_xlfn.IFS(P32&lt;=5%,1,AND(P32&gt;5%,P32&lt;=15%),2,AND(P32&gt;15%,P32&lt;=30%),3,AND(P32&gt;30%,P32&lt;=50%),4,P32&gt;50%,5)</f>
        <v>1</v>
      </c>
      <c r="R32" s="106">
        <v>1.6394207500000001E-2</v>
      </c>
      <c r="S32" s="107">
        <v>0.97729999999999995</v>
      </c>
      <c r="T32" s="93">
        <f>_xlfn.IFS(S32&lt;=5%,1,AND(S32&gt;5%,S32&lt;=15%),2,AND(S32&gt;15%,S32&lt;=30%),3,AND(S32&gt;30%,S32&lt;=50%),4,S32&gt;50%,5)</f>
        <v>5</v>
      </c>
      <c r="U32" s="94">
        <f>AVERAGE(Q32,T32)</f>
        <v>3</v>
      </c>
      <c r="V32" s="93" t="str">
        <f>ROUND(P32*100,2)&amp;"% of the exposed length is cement/asphalt road while " &amp;ROUND(S32*100,2)&amp;"% is rough road"</f>
        <v>2.27% of the exposed length is cement/asphalt road while 97.73% is rough road</v>
      </c>
      <c r="W32" s="94">
        <f>AVERAGE(M32,U32)</f>
        <v>2</v>
      </c>
      <c r="X32" s="93" t="str">
        <f>_xlfn.IFS(AND(W32&gt;4,W32&lt;=5),"VERY HIGH",AND(W32&gt;3,W32&lt;=4),"HIGH",AND(W32&gt;2,W32&lt;=3),"MODERATE",AND(W32&gt;1,W32&lt;=2),"LOW",W32&lt;=1,"VERY LOW")</f>
        <v>LOW</v>
      </c>
      <c r="Y32" s="95" t="s">
        <v>91</v>
      </c>
      <c r="Z32" s="93">
        <v>3</v>
      </c>
      <c r="AA32" s="95" t="s">
        <v>92</v>
      </c>
      <c r="AB32" s="93">
        <v>2</v>
      </c>
      <c r="AC32" s="95" t="s">
        <v>93</v>
      </c>
      <c r="AD32" s="93">
        <v>4</v>
      </c>
      <c r="AE32" s="95" t="s">
        <v>94</v>
      </c>
      <c r="AF32" s="93">
        <v>3</v>
      </c>
      <c r="AG32" s="95" t="s">
        <v>90</v>
      </c>
      <c r="AH32" s="93">
        <v>4</v>
      </c>
      <c r="AI32" s="97" t="s">
        <v>89</v>
      </c>
      <c r="AJ32" s="93">
        <v>4</v>
      </c>
      <c r="AK32" s="94">
        <f>AVERAGE(Z32,AB32,AD32,AF32,AH32,AJ32)</f>
        <v>3.3333333333333335</v>
      </c>
      <c r="AL32" s="93"/>
      <c r="AM32" s="94">
        <f>W32/AK32</f>
        <v>0.6</v>
      </c>
      <c r="AN32" s="93" t="str">
        <f>_xlfn.IFS(AM32&gt;4,"HIGH",AM32&gt;3,"MEDIUM HIGH",AM32&gt;2,"MEDIUM",AM32&gt;1,"MEDIUM LOW",AM32&lt;=1,"LOW")</f>
        <v>LOW</v>
      </c>
      <c r="AO32" s="93">
        <v>1</v>
      </c>
      <c r="AP32" s="93">
        <f>AO32*C32</f>
        <v>4</v>
      </c>
      <c r="AQ32" s="93" t="str">
        <f>_xlfn.IFS(AP32&lt;=5,"LOW RISK",AND(AP32&gt;5,AP32&lt;=12),"MODERATE RISK",AP32&gt;12,"HIGH RISK")</f>
        <v>LOW RISK</v>
      </c>
    </row>
    <row r="33" spans="1:43" ht="56.25">
      <c r="A33" s="93"/>
      <c r="B33" s="93" t="s">
        <v>312</v>
      </c>
      <c r="C33" s="93">
        <v>4</v>
      </c>
      <c r="D33" s="93"/>
      <c r="E33" s="108" t="str">
        <f>VLOOKUP(F33,Sheet2!E:F,2,FALSE)</f>
        <v>LOWLAND</v>
      </c>
      <c r="F33" s="100" t="s">
        <v>39</v>
      </c>
      <c r="G33" s="100" t="s">
        <v>1</v>
      </c>
      <c r="H33" s="101">
        <v>2600000</v>
      </c>
      <c r="I33" s="102">
        <v>12.4483</v>
      </c>
      <c r="J33" s="103">
        <v>1.8309</v>
      </c>
      <c r="K33" s="101">
        <f>H33*J33</f>
        <v>4760340</v>
      </c>
      <c r="L33" s="104">
        <f>J33/I33</f>
        <v>0.14708032422097797</v>
      </c>
      <c r="M33" s="99">
        <f>_xlfn.IFS(L33&lt;=5%,1,AND(L33&gt;5%,L33&lt;=15%),2,AND(L33&gt;15%,L33&lt;=30%),3,AND(L33&gt;30%,L33&lt;=50%),4,L33&gt;50%,5)</f>
        <v>2</v>
      </c>
      <c r="N33" s="99" t="str">
        <f>ROUND(L33*100,2)&amp; "% of the road is exposed with a value of "&amp; ROUND(K33*1,2)</f>
        <v>14.71% of the road is exposed with a value of 4760340</v>
      </c>
      <c r="O33" s="106">
        <v>3.6617999999999998E-2</v>
      </c>
      <c r="P33" s="107">
        <v>0.02</v>
      </c>
      <c r="Q33" s="93">
        <f>_xlfn.IFS(P33&lt;=5%,1,AND(P33&gt;5%,P33&lt;=15%),2,AND(P33&gt;15%,P33&lt;=30%),3,AND(P33&gt;30%,P33&lt;=50%),4,P33&gt;50%,5)</f>
        <v>1</v>
      </c>
      <c r="R33" s="106">
        <v>1.7942819999999999</v>
      </c>
      <c r="S33" s="107">
        <v>0.98</v>
      </c>
      <c r="T33" s="93">
        <f>_xlfn.IFS(S33&lt;=5%,1,AND(S33&gt;5%,S33&lt;=15%),2,AND(S33&gt;15%,S33&lt;=30%),3,AND(S33&gt;30%,S33&lt;=50%),4,S33&gt;50%,5)</f>
        <v>5</v>
      </c>
      <c r="U33" s="94">
        <f>AVERAGE(Q33,T33)</f>
        <v>3</v>
      </c>
      <c r="V33" s="93" t="str">
        <f>ROUND(P33*100,2)&amp;"% of the exposed length is cement/asphalt road while " &amp;ROUND(S33*100,2)&amp;"% is rough road"</f>
        <v>2% of the exposed length is cement/asphalt road while 98% is rough road</v>
      </c>
      <c r="W33" s="94">
        <f>AVERAGE(M33,U33)</f>
        <v>2.5</v>
      </c>
      <c r="X33" s="93" t="str">
        <f>_xlfn.IFS(AND(W33&gt;4,W33&lt;=5),"VERY HIGH",AND(W33&gt;3,W33&lt;=4),"HIGH",AND(W33&gt;2,W33&lt;=3),"MODERATE",AND(W33&gt;1,W33&lt;=2),"LOW",W33&lt;=1,"VERY LOW")</f>
        <v>MODERATE</v>
      </c>
      <c r="Y33" s="95" t="s">
        <v>91</v>
      </c>
      <c r="Z33" s="93">
        <v>3</v>
      </c>
      <c r="AA33" s="95" t="s">
        <v>92</v>
      </c>
      <c r="AB33" s="93">
        <v>2</v>
      </c>
      <c r="AC33" s="95" t="s">
        <v>93</v>
      </c>
      <c r="AD33" s="93">
        <v>4</v>
      </c>
      <c r="AE33" s="95" t="s">
        <v>94</v>
      </c>
      <c r="AF33" s="93">
        <v>3</v>
      </c>
      <c r="AG33" s="95" t="s">
        <v>90</v>
      </c>
      <c r="AH33" s="93">
        <v>4</v>
      </c>
      <c r="AI33" s="97" t="s">
        <v>89</v>
      </c>
      <c r="AJ33" s="93">
        <v>4</v>
      </c>
      <c r="AK33" s="94">
        <f>AVERAGE(Z33,AB33,AD33,AF33,AH33,AJ33)</f>
        <v>3.3333333333333335</v>
      </c>
      <c r="AL33" s="93"/>
      <c r="AM33" s="94">
        <f>W33/AK33</f>
        <v>0.75</v>
      </c>
      <c r="AN33" s="93" t="str">
        <f>_xlfn.IFS(AM33&gt;4,"HIGH",AM33&gt;3,"MEDIUM HIGH",AM33&gt;2,"MEDIUM",AM33&gt;1,"MEDIUM LOW",AM33&lt;=1,"LOW")</f>
        <v>LOW</v>
      </c>
      <c r="AO33" s="93">
        <v>1</v>
      </c>
      <c r="AP33" s="93">
        <f>AO33*C33</f>
        <v>4</v>
      </c>
      <c r="AQ33" s="93" t="str">
        <f>_xlfn.IFS(AP33&lt;=5,"LOW RISK",AND(AP33&gt;5,AP33&lt;=12),"MODERATE RISK",AP33&gt;12,"HIGH RISK")</f>
        <v>LOW RISK</v>
      </c>
    </row>
    <row r="34" spans="1:43" ht="56.25">
      <c r="A34" s="108"/>
      <c r="B34" s="93" t="s">
        <v>312</v>
      </c>
      <c r="C34" s="93">
        <v>4</v>
      </c>
      <c r="D34" s="108"/>
      <c r="E34" s="108" t="str">
        <f>VLOOKUP(F34,Sheet2!E:F,2,FALSE)</f>
        <v>LOWLAND</v>
      </c>
      <c r="F34" s="100" t="s">
        <v>247</v>
      </c>
      <c r="G34" s="100" t="s">
        <v>1</v>
      </c>
      <c r="H34" s="101">
        <v>2600000</v>
      </c>
      <c r="I34" s="102">
        <v>10.1265</v>
      </c>
      <c r="J34" s="103">
        <v>0.49654700000000002</v>
      </c>
      <c r="K34" s="101">
        <f>H34*J34</f>
        <v>1291022.2</v>
      </c>
      <c r="L34" s="104">
        <f>J34/I34</f>
        <v>4.9034414654619073E-2</v>
      </c>
      <c r="M34" s="99">
        <f>_xlfn.IFS(L34&lt;=5%,1,AND(L34&gt;5%,L34&lt;=15%),2,AND(L34&gt;15%,L34&lt;=30%),3,AND(L34&gt;30%,L34&lt;=50%),4,L34&gt;50%,5)</f>
        <v>1</v>
      </c>
      <c r="N34" s="99" t="str">
        <f>ROUND(L34*100,2)&amp; "% of the road is exposed with a value of "&amp; ROUND(K34*1,2)</f>
        <v>4.9% of the road is exposed with a value of 1291022.2</v>
      </c>
      <c r="O34" s="106">
        <v>2.08053193E-2</v>
      </c>
      <c r="P34" s="107">
        <v>4.19E-2</v>
      </c>
      <c r="Q34" s="93">
        <f>_xlfn.IFS(P34&lt;=5%,1,AND(P34&gt;5%,P34&lt;=15%),2,AND(P34&gt;15%,P34&lt;=30%),3,AND(P34&gt;30%,P34&lt;=50%),4,P34&gt;50%,5)</f>
        <v>1</v>
      </c>
      <c r="R34" s="106">
        <v>0.4757416807</v>
      </c>
      <c r="S34" s="107">
        <v>0.95809999999999995</v>
      </c>
      <c r="T34" s="93">
        <f>_xlfn.IFS(S34&lt;=5%,1,AND(S34&gt;5%,S34&lt;=15%),2,AND(S34&gt;15%,S34&lt;=30%),3,AND(S34&gt;30%,S34&lt;=50%),4,S34&gt;50%,5)</f>
        <v>5</v>
      </c>
      <c r="U34" s="94">
        <f>AVERAGE(Q34,T34)</f>
        <v>3</v>
      </c>
      <c r="V34" s="93" t="str">
        <f>ROUND(P34*100,2)&amp;"% of the exposed length is cement/asphalt road while " &amp;ROUND(S34*100,2)&amp;"% is rough road"</f>
        <v>4.19% of the exposed length is cement/asphalt road while 95.81% is rough road</v>
      </c>
      <c r="W34" s="94">
        <f>AVERAGE(M34,U34)</f>
        <v>2</v>
      </c>
      <c r="X34" s="93" t="str">
        <f>_xlfn.IFS(AND(W34&gt;4,W34&lt;=5),"VERY HIGH",AND(W34&gt;3,W34&lt;=4),"HIGH",AND(W34&gt;2,W34&lt;=3),"MODERATE",AND(W34&gt;1,W34&lt;=2),"LOW",W34&lt;=1,"VERY LOW")</f>
        <v>LOW</v>
      </c>
      <c r="Y34" s="95" t="s">
        <v>91</v>
      </c>
      <c r="Z34" s="93">
        <v>3</v>
      </c>
      <c r="AA34" s="95" t="s">
        <v>92</v>
      </c>
      <c r="AB34" s="93">
        <v>2</v>
      </c>
      <c r="AC34" s="95" t="s">
        <v>93</v>
      </c>
      <c r="AD34" s="93">
        <v>4</v>
      </c>
      <c r="AE34" s="95" t="s">
        <v>94</v>
      </c>
      <c r="AF34" s="93">
        <v>3</v>
      </c>
      <c r="AG34" s="95" t="s">
        <v>90</v>
      </c>
      <c r="AH34" s="93">
        <v>4</v>
      </c>
      <c r="AI34" s="97" t="s">
        <v>89</v>
      </c>
      <c r="AJ34" s="93">
        <v>4</v>
      </c>
      <c r="AK34" s="94">
        <f>AVERAGE(Z34,AB34,AD34,AF34,AH34,AJ34)</f>
        <v>3.3333333333333335</v>
      </c>
      <c r="AL34" s="108"/>
      <c r="AM34" s="94">
        <f>W34/AK34</f>
        <v>0.6</v>
      </c>
      <c r="AN34" s="93" t="str">
        <f>_xlfn.IFS(AM34&gt;4,"HIGH",AM34&gt;3,"MEDIUM HIGH",AM34&gt;2,"MEDIUM",AM34&gt;1,"MEDIUM LOW",AM34&lt;=1,"LOW")</f>
        <v>LOW</v>
      </c>
      <c r="AO34" s="93">
        <v>1</v>
      </c>
      <c r="AP34" s="93">
        <f>AO34*C34</f>
        <v>4</v>
      </c>
      <c r="AQ34" s="93" t="str">
        <f>_xlfn.IFS(AP34&lt;=5,"LOW RISK",AND(AP34&gt;5,AP34&lt;=12),"MODERATE RISK",AP34&gt;12,"HIGH RISK")</f>
        <v>LOW RISK</v>
      </c>
    </row>
    <row r="35" spans="1:43" ht="56.25">
      <c r="A35" s="108"/>
      <c r="B35" s="93" t="s">
        <v>312</v>
      </c>
      <c r="C35" s="93">
        <v>4</v>
      </c>
      <c r="D35" s="108"/>
      <c r="E35" s="108" t="str">
        <f>VLOOKUP(F35,Sheet2!E:F,2,FALSE)</f>
        <v>LOWLAND</v>
      </c>
      <c r="F35" s="100" t="s">
        <v>41</v>
      </c>
      <c r="G35" s="100" t="s">
        <v>49</v>
      </c>
      <c r="H35" s="101">
        <v>2600000</v>
      </c>
      <c r="I35" s="102">
        <v>3.6571400000000001</v>
      </c>
      <c r="J35" s="103">
        <v>2.0076100000000001</v>
      </c>
      <c r="K35" s="101">
        <f>H35*J35</f>
        <v>5219786</v>
      </c>
      <c r="L35" s="104">
        <f>J35/I35</f>
        <v>0.54895628824710019</v>
      </c>
      <c r="M35" s="99">
        <f>_xlfn.IFS(L35&lt;=5%,1,AND(L35&gt;5%,L35&lt;=15%),2,AND(L35&gt;15%,L35&lt;=30%),3,AND(L35&gt;30%,L35&lt;=50%),4,L35&gt;50%,5)</f>
        <v>5</v>
      </c>
      <c r="N35" s="99" t="str">
        <f>ROUND(L35*100,2)&amp; "% of the road is exposed with a value of "&amp; ROUND(K35*1,2)</f>
        <v>54.9% of the road is exposed with a value of 5219786</v>
      </c>
      <c r="O35" s="106">
        <v>0.33025184500000004</v>
      </c>
      <c r="P35" s="107">
        <v>0.16450000000000001</v>
      </c>
      <c r="Q35" s="93">
        <f>_xlfn.IFS(P35&lt;=5%,1,AND(P35&gt;5%,P35&lt;=15%),2,AND(P35&gt;15%,P35&lt;=30%),3,AND(P35&gt;30%,P35&lt;=50%),4,P35&gt;50%,5)</f>
        <v>3</v>
      </c>
      <c r="R35" s="106">
        <v>1.6773581550000001</v>
      </c>
      <c r="S35" s="107">
        <v>0.83550000000000002</v>
      </c>
      <c r="T35" s="93">
        <f>_xlfn.IFS(S35&lt;=5%,1,AND(S35&gt;5%,S35&lt;=15%),2,AND(S35&gt;15%,S35&lt;=30%),3,AND(S35&gt;30%,S35&lt;=50%),4,S35&gt;50%,5)</f>
        <v>5</v>
      </c>
      <c r="U35" s="94">
        <f>AVERAGE(Q35,T35)</f>
        <v>4</v>
      </c>
      <c r="V35" s="93" t="str">
        <f>ROUND(P35*100,2)&amp;"% of the exposed length is cement/asphalt road while " &amp;ROUND(S35*100,2)&amp;"% is rough road"</f>
        <v>16.45% of the exposed length is cement/asphalt road while 83.55% is rough road</v>
      </c>
      <c r="W35" s="94">
        <f>AVERAGE(M35,U35)</f>
        <v>4.5</v>
      </c>
      <c r="X35" s="93" t="str">
        <f>_xlfn.IFS(AND(W35&gt;4,W35&lt;=5),"VERY HIGH",AND(W35&gt;3,W35&lt;=4),"HIGH",AND(W35&gt;2,W35&lt;=3),"MODERATE",AND(W35&gt;1,W35&lt;=2),"LOW",W35&lt;=1,"VERY LOW")</f>
        <v>VERY HIGH</v>
      </c>
      <c r="Y35" s="95" t="s">
        <v>91</v>
      </c>
      <c r="Z35" s="93">
        <v>3</v>
      </c>
      <c r="AA35" s="95" t="s">
        <v>92</v>
      </c>
      <c r="AB35" s="93">
        <v>2</v>
      </c>
      <c r="AC35" s="95" t="s">
        <v>93</v>
      </c>
      <c r="AD35" s="93">
        <v>4</v>
      </c>
      <c r="AE35" s="95" t="s">
        <v>94</v>
      </c>
      <c r="AF35" s="93">
        <v>3</v>
      </c>
      <c r="AG35" s="95" t="s">
        <v>90</v>
      </c>
      <c r="AH35" s="93">
        <v>4</v>
      </c>
      <c r="AI35" s="97" t="s">
        <v>89</v>
      </c>
      <c r="AJ35" s="93">
        <v>4</v>
      </c>
      <c r="AK35" s="94">
        <f>AVERAGE(Z35,AB35,AD35,AF35,AH35,AJ35)</f>
        <v>3.3333333333333335</v>
      </c>
      <c r="AL35" s="108"/>
      <c r="AM35" s="94">
        <f>W35/AK35</f>
        <v>1.3499999999999999</v>
      </c>
      <c r="AN35" s="93" t="str">
        <f>_xlfn.IFS(AM35&gt;4,"HIGH",AM35&gt;3,"MEDIUM HIGH",AM35&gt;2,"MEDIUM",AM35&gt;1,"MEDIUM LOW",AM35&lt;=1,"LOW")</f>
        <v>MEDIUM LOW</v>
      </c>
      <c r="AO35" s="93">
        <v>1</v>
      </c>
      <c r="AP35" s="93">
        <f>AO35*C35</f>
        <v>4</v>
      </c>
      <c r="AQ35" s="93" t="str">
        <f>_xlfn.IFS(AP35&lt;=5,"LOW RISK",AND(AP35&gt;5,AP35&lt;=12),"MODERATE RISK",AP35&gt;12,"HIGH RISK")</f>
        <v>LOW RISK</v>
      </c>
    </row>
    <row r="36" spans="1:43" ht="56.25">
      <c r="A36" s="108"/>
      <c r="B36" s="93" t="s">
        <v>312</v>
      </c>
      <c r="C36" s="93">
        <v>4</v>
      </c>
      <c r="D36" s="108"/>
      <c r="E36" s="108" t="str">
        <f>VLOOKUP(F36,Sheet2!E:F,2,FALSE)</f>
        <v>LOWLAND</v>
      </c>
      <c r="F36" s="100" t="s">
        <v>41</v>
      </c>
      <c r="G36" s="100" t="s">
        <v>49</v>
      </c>
      <c r="H36" s="101">
        <v>2600000</v>
      </c>
      <c r="I36" s="102">
        <v>3.6571400000000001</v>
      </c>
      <c r="J36" s="103">
        <v>1.20506</v>
      </c>
      <c r="K36" s="101">
        <f>H36*J36</f>
        <v>3133156</v>
      </c>
      <c r="L36" s="104">
        <f>J36/I36</f>
        <v>0.32950885117878997</v>
      </c>
      <c r="M36" s="99">
        <f>_xlfn.IFS(L36&lt;=5%,1,AND(L36&gt;5%,L36&lt;=15%),2,AND(L36&gt;15%,L36&lt;=30%),3,AND(L36&gt;30%,L36&lt;=50%),4,L36&gt;50%,5)</f>
        <v>4</v>
      </c>
      <c r="N36" s="99" t="str">
        <f>ROUND(L36*100,2)&amp; "% of the road is exposed with a value of "&amp; ROUND(K36*1,2)</f>
        <v>32.95% of the road is exposed with a value of 3133156</v>
      </c>
      <c r="O36" s="106">
        <v>0.19823237000000002</v>
      </c>
      <c r="P36" s="107">
        <v>0.16450000000000001</v>
      </c>
      <c r="Q36" s="93">
        <f>_xlfn.IFS(P36&lt;=5%,1,AND(P36&gt;5%,P36&lt;=15%),2,AND(P36&gt;15%,P36&lt;=30%),3,AND(P36&gt;30%,P36&lt;=50%),4,P36&gt;50%,5)</f>
        <v>3</v>
      </c>
      <c r="R36" s="106">
        <v>1.0068276300000001</v>
      </c>
      <c r="S36" s="107">
        <v>0.83550000000000002</v>
      </c>
      <c r="T36" s="93">
        <f>_xlfn.IFS(S36&lt;=5%,1,AND(S36&gt;5%,S36&lt;=15%),2,AND(S36&gt;15%,S36&lt;=30%),3,AND(S36&gt;30%,S36&lt;=50%),4,S36&gt;50%,5)</f>
        <v>5</v>
      </c>
      <c r="U36" s="94">
        <f>AVERAGE(Q36,T36)</f>
        <v>4</v>
      </c>
      <c r="V36" s="93" t="str">
        <f>ROUND(P36*100,2)&amp;"% of the exposed length is cement/asphalt road while " &amp;ROUND(S36*100,2)&amp;"% is rough road"</f>
        <v>16.45% of the exposed length is cement/asphalt road while 83.55% is rough road</v>
      </c>
      <c r="W36" s="94">
        <f>AVERAGE(M36,U36)</f>
        <v>4</v>
      </c>
      <c r="X36" s="93" t="str">
        <f>_xlfn.IFS(AND(W36&gt;4,W36&lt;=5),"VERY HIGH",AND(W36&gt;3,W36&lt;=4),"HIGH",AND(W36&gt;2,W36&lt;=3),"MODERATE",AND(W36&gt;1,W36&lt;=2),"LOW",W36&lt;=1,"VERY LOW")</f>
        <v>HIGH</v>
      </c>
      <c r="Y36" s="95" t="s">
        <v>91</v>
      </c>
      <c r="Z36" s="93">
        <v>3</v>
      </c>
      <c r="AA36" s="95" t="s">
        <v>92</v>
      </c>
      <c r="AB36" s="93">
        <v>2</v>
      </c>
      <c r="AC36" s="95" t="s">
        <v>93</v>
      </c>
      <c r="AD36" s="93">
        <v>4</v>
      </c>
      <c r="AE36" s="95" t="s">
        <v>94</v>
      </c>
      <c r="AF36" s="93">
        <v>3</v>
      </c>
      <c r="AG36" s="95" t="s">
        <v>90</v>
      </c>
      <c r="AH36" s="93">
        <v>4</v>
      </c>
      <c r="AI36" s="97" t="s">
        <v>89</v>
      </c>
      <c r="AJ36" s="93">
        <v>4</v>
      </c>
      <c r="AK36" s="94">
        <f>AVERAGE(Z36,AB36,AD36,AF36,AH36,AJ36)</f>
        <v>3.3333333333333335</v>
      </c>
      <c r="AL36" s="108"/>
      <c r="AM36" s="94">
        <f>W36/AK36</f>
        <v>1.2</v>
      </c>
      <c r="AN36" s="93" t="str">
        <f>_xlfn.IFS(AM36&gt;4,"HIGH",AM36&gt;3,"MEDIUM HIGH",AM36&gt;2,"MEDIUM",AM36&gt;1,"MEDIUM LOW",AM36&lt;=1,"LOW")</f>
        <v>MEDIUM LOW</v>
      </c>
      <c r="AO36" s="93">
        <v>1</v>
      </c>
      <c r="AP36" s="93">
        <f>AO36*C36</f>
        <v>4</v>
      </c>
      <c r="AQ36" s="93" t="str">
        <f>_xlfn.IFS(AP36&lt;=5,"LOW RISK",AND(AP36&gt;5,AP36&lt;=12),"MODERATE RISK",AP36&gt;12,"HIGH RISK")</f>
        <v>LOW RISK</v>
      </c>
    </row>
    <row r="37" spans="1:43" ht="56.25">
      <c r="A37" s="108"/>
      <c r="B37" s="93" t="s">
        <v>312</v>
      </c>
      <c r="C37" s="93">
        <v>4</v>
      </c>
      <c r="D37" s="108"/>
      <c r="E37" s="108" t="str">
        <f>VLOOKUP(F37,Sheet2!E:F,2,FALSE)</f>
        <v>LOWLAND</v>
      </c>
      <c r="F37" s="100" t="s">
        <v>41</v>
      </c>
      <c r="G37" s="100" t="s">
        <v>300</v>
      </c>
      <c r="H37" s="101">
        <v>5200000</v>
      </c>
      <c r="I37" s="102">
        <v>2.2755399999999999</v>
      </c>
      <c r="J37" s="103">
        <v>0.28925899999999999</v>
      </c>
      <c r="K37" s="101">
        <f>H37*J37</f>
        <v>1504146.8</v>
      </c>
      <c r="L37" s="104">
        <f>J37/I37</f>
        <v>0.1271166404457843</v>
      </c>
      <c r="M37" s="99">
        <f>_xlfn.IFS(L37&lt;=5%,1,AND(L37&gt;5%,L37&lt;=15%),2,AND(L37&gt;15%,L37&lt;=30%),3,AND(L37&gt;30%,L37&lt;=50%),4,L37&gt;50%,5)</f>
        <v>2</v>
      </c>
      <c r="N37" s="99" t="str">
        <f>ROUND(L37*100,2)&amp; "% of the road is exposed with a value of "&amp; ROUND(K37*1,2)</f>
        <v>12.71% of the road is exposed with a value of 1504146.8</v>
      </c>
      <c r="O37" s="106">
        <v>0.28925899999999999</v>
      </c>
      <c r="P37" s="107">
        <v>1</v>
      </c>
      <c r="Q37" s="93">
        <f>_xlfn.IFS(P37&lt;=5%,1,AND(P37&gt;5%,P37&lt;=15%),2,AND(P37&gt;15%,P37&lt;=30%),3,AND(P37&gt;30%,P37&lt;=50%),4,P37&gt;50%,5)</f>
        <v>5</v>
      </c>
      <c r="R37" s="106">
        <v>0</v>
      </c>
      <c r="S37" s="107">
        <v>0</v>
      </c>
      <c r="T37" s="93">
        <f>_xlfn.IFS(S37&lt;=5%,1,AND(S37&gt;5%,S37&lt;=15%),2,AND(S37&gt;15%,S37&lt;=30%),3,AND(S37&gt;30%,S37&lt;=50%),4,S37&gt;50%,5)</f>
        <v>1</v>
      </c>
      <c r="U37" s="94">
        <f>AVERAGE(Q37,T37)</f>
        <v>3</v>
      </c>
      <c r="V37" s="93" t="str">
        <f>ROUND(P37*100,2)&amp;"% of the exposed length is cement/asphalt road while " &amp;ROUND(S37*100,2)&amp;"% is rough road"</f>
        <v>100% of the exposed length is cement/asphalt road while 0% is rough road</v>
      </c>
      <c r="W37" s="94">
        <f>AVERAGE(M37,U37)</f>
        <v>2.5</v>
      </c>
      <c r="X37" s="93" t="str">
        <f>_xlfn.IFS(AND(W37&gt;4,W37&lt;=5),"VERY HIGH",AND(W37&gt;3,W37&lt;=4),"HIGH",AND(W37&gt;2,W37&lt;=3),"MODERATE",AND(W37&gt;1,W37&lt;=2),"LOW",W37&lt;=1,"VERY LOW")</f>
        <v>MODERATE</v>
      </c>
      <c r="Y37" s="95" t="s">
        <v>91</v>
      </c>
      <c r="Z37" s="93">
        <v>3</v>
      </c>
      <c r="AA37" s="95" t="s">
        <v>92</v>
      </c>
      <c r="AB37" s="93">
        <v>2</v>
      </c>
      <c r="AC37" s="95" t="s">
        <v>93</v>
      </c>
      <c r="AD37" s="93">
        <v>4</v>
      </c>
      <c r="AE37" s="95" t="s">
        <v>94</v>
      </c>
      <c r="AF37" s="93">
        <v>3</v>
      </c>
      <c r="AG37" s="95" t="s">
        <v>90</v>
      </c>
      <c r="AH37" s="93">
        <v>4</v>
      </c>
      <c r="AI37" s="97" t="s">
        <v>89</v>
      </c>
      <c r="AJ37" s="93">
        <v>4</v>
      </c>
      <c r="AK37" s="94">
        <f>AVERAGE(Z37,AB37,AD37,AF37,AH37,AJ37)</f>
        <v>3.3333333333333335</v>
      </c>
      <c r="AL37" s="108"/>
      <c r="AM37" s="94">
        <f>W37/AK37</f>
        <v>0.75</v>
      </c>
      <c r="AN37" s="93" t="str">
        <f>_xlfn.IFS(AM37&gt;4,"HIGH",AM37&gt;3,"MEDIUM HIGH",AM37&gt;2,"MEDIUM",AM37&gt;1,"MEDIUM LOW",AM37&lt;=1,"LOW")</f>
        <v>LOW</v>
      </c>
      <c r="AO37" s="93">
        <v>1</v>
      </c>
      <c r="AP37" s="93">
        <f>AO37*C37</f>
        <v>4</v>
      </c>
      <c r="AQ37" s="93" t="str">
        <f>_xlfn.IFS(AP37&lt;=5,"LOW RISK",AND(AP37&gt;5,AP37&lt;=12),"MODERATE RISK",AP37&gt;12,"HIGH RISK")</f>
        <v>LOW RISK</v>
      </c>
    </row>
    <row r="38" spans="1:43" ht="56.25">
      <c r="A38" s="108"/>
      <c r="B38" s="93" t="s">
        <v>312</v>
      </c>
      <c r="C38" s="93">
        <v>4</v>
      </c>
      <c r="D38" s="108"/>
      <c r="E38" s="108" t="str">
        <f>VLOOKUP(F38,Sheet2!E:F,2,FALSE)</f>
        <v>LOWLAND</v>
      </c>
      <c r="F38" s="100" t="s">
        <v>41</v>
      </c>
      <c r="G38" s="100" t="s">
        <v>300</v>
      </c>
      <c r="H38" s="101">
        <v>5200000</v>
      </c>
      <c r="I38" s="102">
        <v>2.2755399999999999</v>
      </c>
      <c r="J38" s="103">
        <v>0.81704699999999997</v>
      </c>
      <c r="K38" s="101">
        <f>H38*J38</f>
        <v>4248644.3999999994</v>
      </c>
      <c r="L38" s="104">
        <f>J38/I38</f>
        <v>0.35905631190838216</v>
      </c>
      <c r="M38" s="99">
        <f>_xlfn.IFS(L38&lt;=5%,1,AND(L38&gt;5%,L38&lt;=15%),2,AND(L38&gt;15%,L38&lt;=30%),3,AND(L38&gt;30%,L38&lt;=50%),4,L38&gt;50%,5)</f>
        <v>4</v>
      </c>
      <c r="N38" s="99" t="str">
        <f>ROUND(L38*100,2)&amp; "% of the road is exposed with a value of "&amp; ROUND(K38*1,2)</f>
        <v>35.91% of the road is exposed with a value of 4248644.4</v>
      </c>
      <c r="O38" s="106">
        <v>0.81704699999999997</v>
      </c>
      <c r="P38" s="107">
        <v>1</v>
      </c>
      <c r="Q38" s="93">
        <f>_xlfn.IFS(P38&lt;=5%,1,AND(P38&gt;5%,P38&lt;=15%),2,AND(P38&gt;15%,P38&lt;=30%),3,AND(P38&gt;30%,P38&lt;=50%),4,P38&gt;50%,5)</f>
        <v>5</v>
      </c>
      <c r="R38" s="106">
        <v>0</v>
      </c>
      <c r="S38" s="107">
        <v>0</v>
      </c>
      <c r="T38" s="93">
        <f>_xlfn.IFS(S38&lt;=5%,1,AND(S38&gt;5%,S38&lt;=15%),2,AND(S38&gt;15%,S38&lt;=30%),3,AND(S38&gt;30%,S38&lt;=50%),4,S38&gt;50%,5)</f>
        <v>1</v>
      </c>
      <c r="U38" s="94">
        <f>AVERAGE(Q38,T38)</f>
        <v>3</v>
      </c>
      <c r="V38" s="93" t="str">
        <f>ROUND(P38*100,2)&amp;"% of the exposed length is cement/asphalt road while " &amp;ROUND(S38*100,2)&amp;"% is rough road"</f>
        <v>100% of the exposed length is cement/asphalt road while 0% is rough road</v>
      </c>
      <c r="W38" s="94">
        <f>AVERAGE(M38,U38)</f>
        <v>3.5</v>
      </c>
      <c r="X38" s="93" t="str">
        <f>_xlfn.IFS(AND(W38&gt;4,W38&lt;=5),"VERY HIGH",AND(W38&gt;3,W38&lt;=4),"HIGH",AND(W38&gt;2,W38&lt;=3),"MODERATE",AND(W38&gt;1,W38&lt;=2),"LOW",W38&lt;=1,"VERY LOW")</f>
        <v>HIGH</v>
      </c>
      <c r="Y38" s="95" t="s">
        <v>91</v>
      </c>
      <c r="Z38" s="93">
        <v>3</v>
      </c>
      <c r="AA38" s="95" t="s">
        <v>92</v>
      </c>
      <c r="AB38" s="93">
        <v>2</v>
      </c>
      <c r="AC38" s="95" t="s">
        <v>93</v>
      </c>
      <c r="AD38" s="93">
        <v>4</v>
      </c>
      <c r="AE38" s="95" t="s">
        <v>94</v>
      </c>
      <c r="AF38" s="93">
        <v>3</v>
      </c>
      <c r="AG38" s="95" t="s">
        <v>90</v>
      </c>
      <c r="AH38" s="93">
        <v>4</v>
      </c>
      <c r="AI38" s="97" t="s">
        <v>89</v>
      </c>
      <c r="AJ38" s="93">
        <v>4</v>
      </c>
      <c r="AK38" s="94">
        <f>AVERAGE(Z38,AB38,AD38,AF38,AH38,AJ38)</f>
        <v>3.3333333333333335</v>
      </c>
      <c r="AL38" s="108"/>
      <c r="AM38" s="94">
        <f>W38/AK38</f>
        <v>1.05</v>
      </c>
      <c r="AN38" s="93" t="str">
        <f>_xlfn.IFS(AM38&gt;4,"HIGH",AM38&gt;3,"MEDIUM HIGH",AM38&gt;2,"MEDIUM",AM38&gt;1,"MEDIUM LOW",AM38&lt;=1,"LOW")</f>
        <v>MEDIUM LOW</v>
      </c>
      <c r="AO38" s="93">
        <v>1</v>
      </c>
      <c r="AP38" s="93">
        <f>AO38*C38</f>
        <v>4</v>
      </c>
      <c r="AQ38" s="93" t="str">
        <f>_xlfn.IFS(AP38&lt;=5,"LOW RISK",AND(AP38&gt;5,AP38&lt;=12),"MODERATE RISK",AP38&gt;12,"HIGH RISK")</f>
        <v>LOW RISK</v>
      </c>
    </row>
    <row r="39" spans="1:43" ht="56.25">
      <c r="A39" s="108"/>
      <c r="B39" s="93" t="s">
        <v>312</v>
      </c>
      <c r="C39" s="93">
        <v>4</v>
      </c>
      <c r="D39" s="108"/>
      <c r="E39" s="108" t="str">
        <f>VLOOKUP(F39,Sheet2!E:F,2,FALSE)</f>
        <v>LOWLAND</v>
      </c>
      <c r="F39" s="100" t="s">
        <v>41</v>
      </c>
      <c r="G39" s="100" t="s">
        <v>1</v>
      </c>
      <c r="H39" s="101">
        <v>2600000</v>
      </c>
      <c r="I39" s="102">
        <v>28.648700000000002</v>
      </c>
      <c r="J39" s="103">
        <v>17.029800000000002</v>
      </c>
      <c r="K39" s="101">
        <f>H39*J39</f>
        <v>44277480.000000007</v>
      </c>
      <c r="L39" s="104">
        <f>J39/I39</f>
        <v>0.59443534959701494</v>
      </c>
      <c r="M39" s="99">
        <f>_xlfn.IFS(L39&lt;=5%,1,AND(L39&gt;5%,L39&lt;=15%),2,AND(L39&gt;15%,L39&lt;=30%),3,AND(L39&gt;30%,L39&lt;=50%),4,L39&gt;50%,5)</f>
        <v>5</v>
      </c>
      <c r="N39" s="99" t="str">
        <f>ROUND(L39*100,2)&amp; "% of the road is exposed with a value of "&amp; ROUND(K39*1,2)</f>
        <v>59.44% of the road is exposed with a value of 44277480</v>
      </c>
      <c r="O39" s="106">
        <v>2.7247680000000005</v>
      </c>
      <c r="P39" s="107">
        <v>0.16</v>
      </c>
      <c r="Q39" s="93">
        <f>_xlfn.IFS(P39&lt;=5%,1,AND(P39&gt;5%,P39&lt;=15%),2,AND(P39&gt;15%,P39&lt;=30%),3,AND(P39&gt;30%,P39&lt;=50%),4,P39&gt;50%,5)</f>
        <v>3</v>
      </c>
      <c r="R39" s="106">
        <v>14.305032000000001</v>
      </c>
      <c r="S39" s="107">
        <v>0.84</v>
      </c>
      <c r="T39" s="93">
        <f>_xlfn.IFS(S39&lt;=5%,1,AND(S39&gt;5%,S39&lt;=15%),2,AND(S39&gt;15%,S39&lt;=30%),3,AND(S39&gt;30%,S39&lt;=50%),4,S39&gt;50%,5)</f>
        <v>5</v>
      </c>
      <c r="U39" s="94">
        <f>AVERAGE(Q39,T39)</f>
        <v>4</v>
      </c>
      <c r="V39" s="93" t="str">
        <f>ROUND(P39*100,2)&amp;"% of the exposed length is cement/asphalt road while " &amp;ROUND(S39*100,2)&amp;"% is rough road"</f>
        <v>16% of the exposed length is cement/asphalt road while 84% is rough road</v>
      </c>
      <c r="W39" s="94">
        <f>AVERAGE(M39,U39)</f>
        <v>4.5</v>
      </c>
      <c r="X39" s="93" t="str">
        <f>_xlfn.IFS(AND(W39&gt;4,W39&lt;=5),"VERY HIGH",AND(W39&gt;3,W39&lt;=4),"HIGH",AND(W39&gt;2,W39&lt;=3),"MODERATE",AND(W39&gt;1,W39&lt;=2),"LOW",W39&lt;=1,"VERY LOW")</f>
        <v>VERY HIGH</v>
      </c>
      <c r="Y39" s="95" t="s">
        <v>91</v>
      </c>
      <c r="Z39" s="93">
        <v>3</v>
      </c>
      <c r="AA39" s="95" t="s">
        <v>92</v>
      </c>
      <c r="AB39" s="93">
        <v>2</v>
      </c>
      <c r="AC39" s="95" t="s">
        <v>93</v>
      </c>
      <c r="AD39" s="93">
        <v>4</v>
      </c>
      <c r="AE39" s="95" t="s">
        <v>94</v>
      </c>
      <c r="AF39" s="93">
        <v>3</v>
      </c>
      <c r="AG39" s="95" t="s">
        <v>90</v>
      </c>
      <c r="AH39" s="93">
        <v>4</v>
      </c>
      <c r="AI39" s="97" t="s">
        <v>89</v>
      </c>
      <c r="AJ39" s="93">
        <v>4</v>
      </c>
      <c r="AK39" s="94">
        <f>AVERAGE(Z39,AB39,AD39,AF39,AH39,AJ39)</f>
        <v>3.3333333333333335</v>
      </c>
      <c r="AL39" s="108"/>
      <c r="AM39" s="94">
        <f>W39/AK39</f>
        <v>1.3499999999999999</v>
      </c>
      <c r="AN39" s="93" t="str">
        <f>_xlfn.IFS(AM39&gt;4,"HIGH",AM39&gt;3,"MEDIUM HIGH",AM39&gt;2,"MEDIUM",AM39&gt;1,"MEDIUM LOW",AM39&lt;=1,"LOW")</f>
        <v>MEDIUM LOW</v>
      </c>
      <c r="AO39" s="93">
        <v>1</v>
      </c>
      <c r="AP39" s="93">
        <f>AO39*C39</f>
        <v>4</v>
      </c>
      <c r="AQ39" s="93" t="str">
        <f>_xlfn.IFS(AP39&lt;=5,"LOW RISK",AND(AP39&gt;5,AP39&lt;=12),"MODERATE RISK",AP39&gt;12,"HIGH RISK")</f>
        <v>LOW RISK</v>
      </c>
    </row>
    <row r="40" spans="1:43" ht="56.25">
      <c r="A40" s="108"/>
      <c r="B40" s="93" t="s">
        <v>312</v>
      </c>
      <c r="C40" s="93">
        <v>4</v>
      </c>
      <c r="D40" s="108"/>
      <c r="E40" s="108" t="str">
        <f>VLOOKUP(F40,Sheet2!E:F,2,FALSE)</f>
        <v>LOWLAND</v>
      </c>
      <c r="F40" s="100" t="s">
        <v>41</v>
      </c>
      <c r="G40" s="100" t="s">
        <v>1</v>
      </c>
      <c r="H40" s="101">
        <v>2600000</v>
      </c>
      <c r="I40" s="102">
        <v>28.648700000000002</v>
      </c>
      <c r="J40" s="103">
        <v>2.9216000000000002</v>
      </c>
      <c r="K40" s="101">
        <f>H40*J40</f>
        <v>7596160.0000000009</v>
      </c>
      <c r="L40" s="104">
        <f>J40/I40</f>
        <v>0.1019801945638022</v>
      </c>
      <c r="M40" s="99">
        <f>_xlfn.IFS(L40&lt;=5%,1,AND(L40&gt;5%,L40&lt;=15%),2,AND(L40&gt;15%,L40&lt;=30%),3,AND(L40&gt;30%,L40&lt;=50%),4,L40&gt;50%,5)</f>
        <v>2</v>
      </c>
      <c r="N40" s="99" t="str">
        <f>ROUND(L40*100,2)&amp; "% of the road is exposed with a value of "&amp; ROUND(K40*1,2)</f>
        <v>10.2% of the road is exposed with a value of 7596160</v>
      </c>
      <c r="O40" s="106">
        <v>0.46745600000000004</v>
      </c>
      <c r="P40" s="107">
        <v>0.16</v>
      </c>
      <c r="Q40" s="93">
        <f>_xlfn.IFS(P40&lt;=5%,1,AND(P40&gt;5%,P40&lt;=15%),2,AND(P40&gt;15%,P40&lt;=30%),3,AND(P40&gt;30%,P40&lt;=50%),4,P40&gt;50%,5)</f>
        <v>3</v>
      </c>
      <c r="R40" s="106">
        <v>2.4541440000000003</v>
      </c>
      <c r="S40" s="107">
        <v>0.84000000000000008</v>
      </c>
      <c r="T40" s="93">
        <f>_xlfn.IFS(S40&lt;=5%,1,AND(S40&gt;5%,S40&lt;=15%),2,AND(S40&gt;15%,S40&lt;=30%),3,AND(S40&gt;30%,S40&lt;=50%),4,S40&gt;50%,5)</f>
        <v>5</v>
      </c>
      <c r="U40" s="94">
        <f>AVERAGE(Q40,T40)</f>
        <v>4</v>
      </c>
      <c r="V40" s="93" t="str">
        <f>ROUND(P40*100,2)&amp;"% of the exposed length is cement/asphalt road while " &amp;ROUND(S40*100,2)&amp;"% is rough road"</f>
        <v>16% of the exposed length is cement/asphalt road while 84% is rough road</v>
      </c>
      <c r="W40" s="94">
        <f>AVERAGE(M40,U40)</f>
        <v>3</v>
      </c>
      <c r="X40" s="93" t="str">
        <f>_xlfn.IFS(AND(W40&gt;4,W40&lt;=5),"VERY HIGH",AND(W40&gt;3,W40&lt;=4),"HIGH",AND(W40&gt;2,W40&lt;=3),"MODERATE",AND(W40&gt;1,W40&lt;=2),"LOW",W40&lt;=1,"VERY LOW")</f>
        <v>MODERATE</v>
      </c>
      <c r="Y40" s="95" t="s">
        <v>91</v>
      </c>
      <c r="Z40" s="93">
        <v>3</v>
      </c>
      <c r="AA40" s="95" t="s">
        <v>92</v>
      </c>
      <c r="AB40" s="93">
        <v>2</v>
      </c>
      <c r="AC40" s="95" t="s">
        <v>93</v>
      </c>
      <c r="AD40" s="93">
        <v>4</v>
      </c>
      <c r="AE40" s="95" t="s">
        <v>94</v>
      </c>
      <c r="AF40" s="93">
        <v>3</v>
      </c>
      <c r="AG40" s="95" t="s">
        <v>90</v>
      </c>
      <c r="AH40" s="93">
        <v>4</v>
      </c>
      <c r="AI40" s="97" t="s">
        <v>89</v>
      </c>
      <c r="AJ40" s="93">
        <v>4</v>
      </c>
      <c r="AK40" s="94">
        <f>AVERAGE(Z40,AB40,AD40,AF40,AH40,AJ40)</f>
        <v>3.3333333333333335</v>
      </c>
      <c r="AL40" s="108"/>
      <c r="AM40" s="94">
        <f>W40/AK40</f>
        <v>0.89999999999999991</v>
      </c>
      <c r="AN40" s="93" t="str">
        <f>_xlfn.IFS(AM40&gt;4,"HIGH",AM40&gt;3,"MEDIUM HIGH",AM40&gt;2,"MEDIUM",AM40&gt;1,"MEDIUM LOW",AM40&lt;=1,"LOW")</f>
        <v>LOW</v>
      </c>
      <c r="AO40" s="93">
        <v>1</v>
      </c>
      <c r="AP40" s="93">
        <f>AO40*C40</f>
        <v>4</v>
      </c>
      <c r="AQ40" s="93" t="str">
        <f>_xlfn.IFS(AP40&lt;=5,"LOW RISK",AND(AP40&gt;5,AP40&lt;=12),"MODERATE RISK",AP40&gt;12,"HIGH RISK")</f>
        <v>LOW RISK</v>
      </c>
    </row>
    <row r="41" spans="1:43" ht="56.25">
      <c r="A41" s="108"/>
      <c r="B41" s="93" t="s">
        <v>312</v>
      </c>
      <c r="C41" s="93">
        <v>4</v>
      </c>
      <c r="D41" s="108"/>
      <c r="E41" s="108" t="str">
        <f>VLOOKUP(F41,Sheet2!E:F,2,FALSE)</f>
        <v>LOWLAND</v>
      </c>
      <c r="F41" s="100" t="s">
        <v>41</v>
      </c>
      <c r="G41" s="100" t="s">
        <v>1</v>
      </c>
      <c r="H41" s="101">
        <v>2600000</v>
      </c>
      <c r="I41" s="102">
        <v>28.648700000000002</v>
      </c>
      <c r="J41" s="103">
        <v>8.4910999999999994</v>
      </c>
      <c r="K41" s="101">
        <f>H41*J41</f>
        <v>22076860</v>
      </c>
      <c r="L41" s="104">
        <f>J41/I41</f>
        <v>0.29638692157061225</v>
      </c>
      <c r="M41" s="99">
        <f>_xlfn.IFS(L41&lt;=5%,1,AND(L41&gt;5%,L41&lt;=15%),2,AND(L41&gt;15%,L41&lt;=30%),3,AND(L41&gt;30%,L41&lt;=50%),4,L41&gt;50%,5)</f>
        <v>3</v>
      </c>
      <c r="N41" s="99" t="str">
        <f>ROUND(L41*100,2)&amp; "% of the road is exposed with a value of "&amp; ROUND(K41*1,2)</f>
        <v>29.64% of the road is exposed with a value of 22076860</v>
      </c>
      <c r="O41" s="106">
        <v>1.358576</v>
      </c>
      <c r="P41" s="107">
        <v>0.16</v>
      </c>
      <c r="Q41" s="93">
        <f>_xlfn.IFS(P41&lt;=5%,1,AND(P41&gt;5%,P41&lt;=15%),2,AND(P41&gt;15%,P41&lt;=30%),3,AND(P41&gt;30%,P41&lt;=50%),4,P41&gt;50%,5)</f>
        <v>3</v>
      </c>
      <c r="R41" s="106">
        <v>7.1325239999999992</v>
      </c>
      <c r="S41" s="107">
        <v>0.84</v>
      </c>
      <c r="T41" s="93">
        <f>_xlfn.IFS(S41&lt;=5%,1,AND(S41&gt;5%,S41&lt;=15%),2,AND(S41&gt;15%,S41&lt;=30%),3,AND(S41&gt;30%,S41&lt;=50%),4,S41&gt;50%,5)</f>
        <v>5</v>
      </c>
      <c r="U41" s="94">
        <f>AVERAGE(Q41,T41)</f>
        <v>4</v>
      </c>
      <c r="V41" s="93" t="str">
        <f>ROUND(P41*100,2)&amp;"% of the exposed length is cement/asphalt road while " &amp;ROUND(S41*100,2)&amp;"% is rough road"</f>
        <v>16% of the exposed length is cement/asphalt road while 84% is rough road</v>
      </c>
      <c r="W41" s="94">
        <f>AVERAGE(M41,U41)</f>
        <v>3.5</v>
      </c>
      <c r="X41" s="93" t="str">
        <f>_xlfn.IFS(AND(W41&gt;4,W41&lt;=5),"VERY HIGH",AND(W41&gt;3,W41&lt;=4),"HIGH",AND(W41&gt;2,W41&lt;=3),"MODERATE",AND(W41&gt;1,W41&lt;=2),"LOW",W41&lt;=1,"VERY LOW")</f>
        <v>HIGH</v>
      </c>
      <c r="Y41" s="95" t="s">
        <v>91</v>
      </c>
      <c r="Z41" s="93">
        <v>3</v>
      </c>
      <c r="AA41" s="95" t="s">
        <v>92</v>
      </c>
      <c r="AB41" s="93">
        <v>2</v>
      </c>
      <c r="AC41" s="95" t="s">
        <v>93</v>
      </c>
      <c r="AD41" s="93">
        <v>4</v>
      </c>
      <c r="AE41" s="95" t="s">
        <v>94</v>
      </c>
      <c r="AF41" s="93">
        <v>3</v>
      </c>
      <c r="AG41" s="95" t="s">
        <v>90</v>
      </c>
      <c r="AH41" s="93">
        <v>4</v>
      </c>
      <c r="AI41" s="97" t="s">
        <v>89</v>
      </c>
      <c r="AJ41" s="93">
        <v>4</v>
      </c>
      <c r="AK41" s="94">
        <f>AVERAGE(Z41,AB41,AD41,AF41,AH41,AJ41)</f>
        <v>3.3333333333333335</v>
      </c>
      <c r="AL41" s="108"/>
      <c r="AM41" s="94">
        <f>W41/AK41</f>
        <v>1.05</v>
      </c>
      <c r="AN41" s="93" t="str">
        <f>_xlfn.IFS(AM41&gt;4,"HIGH",AM41&gt;3,"MEDIUM HIGH",AM41&gt;2,"MEDIUM",AM41&gt;1,"MEDIUM LOW",AM41&lt;=1,"LOW")</f>
        <v>MEDIUM LOW</v>
      </c>
      <c r="AO41" s="93">
        <v>1</v>
      </c>
      <c r="AP41" s="93">
        <f>AO41*C41</f>
        <v>4</v>
      </c>
      <c r="AQ41" s="93" t="str">
        <f>_xlfn.IFS(AP41&lt;=5,"LOW RISK",AND(AP41&gt;5,AP41&lt;=12),"MODERATE RISK",AP41&gt;12,"HIGH RISK")</f>
        <v>LOW RISK</v>
      </c>
    </row>
    <row r="42" spans="1:43" ht="56.25">
      <c r="A42" s="108"/>
      <c r="B42" s="93" t="s">
        <v>312</v>
      </c>
      <c r="C42" s="93">
        <v>4</v>
      </c>
      <c r="D42" s="108"/>
      <c r="E42" s="108" t="str">
        <f>VLOOKUP(F42,Sheet2!E:F,2,FALSE)</f>
        <v>LOWLAND</v>
      </c>
      <c r="F42" s="100" t="s">
        <v>261</v>
      </c>
      <c r="G42" s="108" t="s">
        <v>300</v>
      </c>
      <c r="H42" s="101">
        <v>5200000</v>
      </c>
      <c r="I42" s="102">
        <v>1.61835</v>
      </c>
      <c r="J42" s="103">
        <v>0.32316600000000001</v>
      </c>
      <c r="K42" s="101">
        <f>H42*J42</f>
        <v>1680463.2</v>
      </c>
      <c r="L42" s="104">
        <f>J42/I42</f>
        <v>0.19968857169339144</v>
      </c>
      <c r="M42" s="99">
        <f>_xlfn.IFS(L42&lt;=5%,1,AND(L42&gt;5%,L42&lt;=15%),2,AND(L42&gt;15%,L42&lt;=30%),3,AND(L42&gt;30%,L42&lt;=50%),4,L42&gt;50%,5)</f>
        <v>3</v>
      </c>
      <c r="N42" s="99" t="str">
        <f>ROUND(L42*100,2)&amp; "% of the road is exposed with a value of "&amp; ROUND(K42*1,2)</f>
        <v>19.97% of the road is exposed with a value of 1680463.2</v>
      </c>
      <c r="O42" s="106">
        <v>0.32316600000000001</v>
      </c>
      <c r="P42" s="107">
        <v>1</v>
      </c>
      <c r="Q42" s="93">
        <f>_xlfn.IFS(P42&lt;=5%,1,AND(P42&gt;5%,P42&lt;=15%),2,AND(P42&gt;15%,P42&lt;=30%),3,AND(P42&gt;30%,P42&lt;=50%),4,P42&gt;50%,5)</f>
        <v>5</v>
      </c>
      <c r="R42" s="106">
        <v>0</v>
      </c>
      <c r="S42" s="107">
        <v>0</v>
      </c>
      <c r="T42" s="93">
        <f>_xlfn.IFS(S42&lt;=5%,1,AND(S42&gt;5%,S42&lt;=15%),2,AND(S42&gt;15%,S42&lt;=30%),3,AND(S42&gt;30%,S42&lt;=50%),4,S42&gt;50%,5)</f>
        <v>1</v>
      </c>
      <c r="U42" s="94">
        <f>AVERAGE(Q42,T42)</f>
        <v>3</v>
      </c>
      <c r="V42" s="93" t="str">
        <f>ROUND(P42*100,2)&amp;"% of the exposed length is cement/asphalt road while " &amp;ROUND(S42*100,2)&amp;"% is rough road"</f>
        <v>100% of the exposed length is cement/asphalt road while 0% is rough road</v>
      </c>
      <c r="W42" s="94">
        <f>AVERAGE(M42,U42)</f>
        <v>3</v>
      </c>
      <c r="X42" s="93" t="str">
        <f>_xlfn.IFS(AND(W42&gt;4,W42&lt;=5),"VERY HIGH",AND(W42&gt;3,W42&lt;=4),"HIGH",AND(W42&gt;2,W42&lt;=3),"MODERATE",AND(W42&gt;1,W42&lt;=2),"LOW",W42&lt;=1,"VERY LOW")</f>
        <v>MODERATE</v>
      </c>
      <c r="Y42" s="95" t="s">
        <v>91</v>
      </c>
      <c r="Z42" s="93">
        <v>3</v>
      </c>
      <c r="AA42" s="95" t="s">
        <v>92</v>
      </c>
      <c r="AB42" s="93">
        <v>2</v>
      </c>
      <c r="AC42" s="95" t="s">
        <v>93</v>
      </c>
      <c r="AD42" s="93">
        <v>4</v>
      </c>
      <c r="AE42" s="95" t="s">
        <v>94</v>
      </c>
      <c r="AF42" s="93">
        <v>3</v>
      </c>
      <c r="AG42" s="95" t="s">
        <v>90</v>
      </c>
      <c r="AH42" s="93">
        <v>4</v>
      </c>
      <c r="AI42" s="97" t="s">
        <v>89</v>
      </c>
      <c r="AJ42" s="93">
        <v>4</v>
      </c>
      <c r="AK42" s="94">
        <f>AVERAGE(Z42,AB42,AD42,AF42,AH42,AJ42)</f>
        <v>3.3333333333333335</v>
      </c>
      <c r="AL42" s="108"/>
      <c r="AM42" s="94">
        <f>W42/AK42</f>
        <v>0.89999999999999991</v>
      </c>
      <c r="AN42" s="93" t="str">
        <f>_xlfn.IFS(AM42&gt;4,"HIGH",AM42&gt;3,"MEDIUM HIGH",AM42&gt;2,"MEDIUM",AM42&gt;1,"MEDIUM LOW",AM42&lt;=1,"LOW")</f>
        <v>LOW</v>
      </c>
      <c r="AO42" s="93">
        <v>1</v>
      </c>
      <c r="AP42" s="93">
        <f>AO42*C42</f>
        <v>4</v>
      </c>
      <c r="AQ42" s="93" t="str">
        <f>_xlfn.IFS(AP42&lt;=5,"LOW RISK",AND(AP42&gt;5,AP42&lt;=12),"MODERATE RISK",AP42&gt;12,"HIGH RISK")</f>
        <v>LOW RISK</v>
      </c>
    </row>
    <row r="43" spans="1:43" ht="56.25">
      <c r="A43" s="108"/>
      <c r="B43" s="93" t="s">
        <v>312</v>
      </c>
      <c r="C43" s="93">
        <v>4</v>
      </c>
      <c r="D43" s="108"/>
      <c r="E43" s="108" t="str">
        <f>VLOOKUP(F43,Sheet2!E:F,2,FALSE)</f>
        <v>LOWLAND</v>
      </c>
      <c r="F43" s="100" t="s">
        <v>261</v>
      </c>
      <c r="G43" s="108" t="s">
        <v>300</v>
      </c>
      <c r="H43" s="101">
        <v>5200000</v>
      </c>
      <c r="I43" s="102">
        <v>1.61835</v>
      </c>
      <c r="J43" s="103">
        <v>0.53717199999999998</v>
      </c>
      <c r="K43" s="101">
        <f>H43*J43</f>
        <v>2793294.4</v>
      </c>
      <c r="L43" s="104">
        <f>J43/I43</f>
        <v>0.33192572682052707</v>
      </c>
      <c r="M43" s="99">
        <f>_xlfn.IFS(L43&lt;=5%,1,AND(L43&gt;5%,L43&lt;=15%),2,AND(L43&gt;15%,L43&lt;=30%),3,AND(L43&gt;30%,L43&lt;=50%),4,L43&gt;50%,5)</f>
        <v>4</v>
      </c>
      <c r="N43" s="99" t="str">
        <f>ROUND(L43*100,2)&amp; "% of the road is exposed with a value of "&amp; ROUND(K43*1,2)</f>
        <v>33.19% of the road is exposed with a value of 2793294.4</v>
      </c>
      <c r="O43" s="106">
        <v>0.53717199999999998</v>
      </c>
      <c r="P43" s="107">
        <v>1</v>
      </c>
      <c r="Q43" s="93">
        <f>_xlfn.IFS(P43&lt;=5%,1,AND(P43&gt;5%,P43&lt;=15%),2,AND(P43&gt;15%,P43&lt;=30%),3,AND(P43&gt;30%,P43&lt;=50%),4,P43&gt;50%,5)</f>
        <v>5</v>
      </c>
      <c r="R43" s="106">
        <v>0</v>
      </c>
      <c r="S43" s="107">
        <v>0</v>
      </c>
      <c r="T43" s="93">
        <f>_xlfn.IFS(S43&lt;=5%,1,AND(S43&gt;5%,S43&lt;=15%),2,AND(S43&gt;15%,S43&lt;=30%),3,AND(S43&gt;30%,S43&lt;=50%),4,S43&gt;50%,5)</f>
        <v>1</v>
      </c>
      <c r="U43" s="94">
        <f>AVERAGE(Q43,T43)</f>
        <v>3</v>
      </c>
      <c r="V43" s="93" t="str">
        <f>ROUND(P43*100,2)&amp;"% of the exposed length is cement/asphalt road while " &amp;ROUND(S43*100,2)&amp;"% is rough road"</f>
        <v>100% of the exposed length is cement/asphalt road while 0% is rough road</v>
      </c>
      <c r="W43" s="94">
        <f>AVERAGE(M43,U43)</f>
        <v>3.5</v>
      </c>
      <c r="X43" s="93" t="str">
        <f>_xlfn.IFS(AND(W43&gt;4,W43&lt;=5),"VERY HIGH",AND(W43&gt;3,W43&lt;=4),"HIGH",AND(W43&gt;2,W43&lt;=3),"MODERATE",AND(W43&gt;1,W43&lt;=2),"LOW",W43&lt;=1,"VERY LOW")</f>
        <v>HIGH</v>
      </c>
      <c r="Y43" s="95" t="s">
        <v>91</v>
      </c>
      <c r="Z43" s="93">
        <v>3</v>
      </c>
      <c r="AA43" s="95" t="s">
        <v>92</v>
      </c>
      <c r="AB43" s="93">
        <v>2</v>
      </c>
      <c r="AC43" s="95" t="s">
        <v>93</v>
      </c>
      <c r="AD43" s="93">
        <v>4</v>
      </c>
      <c r="AE43" s="95" t="s">
        <v>94</v>
      </c>
      <c r="AF43" s="93">
        <v>3</v>
      </c>
      <c r="AG43" s="95" t="s">
        <v>90</v>
      </c>
      <c r="AH43" s="93">
        <v>4</v>
      </c>
      <c r="AI43" s="97" t="s">
        <v>89</v>
      </c>
      <c r="AJ43" s="93">
        <v>4</v>
      </c>
      <c r="AK43" s="94">
        <f>AVERAGE(Z43,AB43,AD43,AF43,AH43,AJ43)</f>
        <v>3.3333333333333335</v>
      </c>
      <c r="AL43" s="108"/>
      <c r="AM43" s="94">
        <f>W43/AK43</f>
        <v>1.05</v>
      </c>
      <c r="AN43" s="93" t="str">
        <f>_xlfn.IFS(AM43&gt;4,"HIGH",AM43&gt;3,"MEDIUM HIGH",AM43&gt;2,"MEDIUM",AM43&gt;1,"MEDIUM LOW",AM43&lt;=1,"LOW")</f>
        <v>MEDIUM LOW</v>
      </c>
      <c r="AO43" s="93">
        <v>1</v>
      </c>
      <c r="AP43" s="93">
        <f>AO43*C43</f>
        <v>4</v>
      </c>
      <c r="AQ43" s="93" t="str">
        <f>_xlfn.IFS(AP43&lt;=5,"LOW RISK",AND(AP43&gt;5,AP43&lt;=12),"MODERATE RISK",AP43&gt;12,"HIGH RISK")</f>
        <v>LOW RISK</v>
      </c>
    </row>
    <row r="44" spans="1:43" ht="56.25">
      <c r="A44" s="108"/>
      <c r="B44" s="93" t="s">
        <v>312</v>
      </c>
      <c r="C44" s="93">
        <v>4</v>
      </c>
      <c r="D44" s="108"/>
      <c r="E44" s="108" t="str">
        <f>VLOOKUP(F44,Sheet2!E:F,2,FALSE)</f>
        <v>LOWLAND</v>
      </c>
      <c r="F44" s="100" t="s">
        <v>261</v>
      </c>
      <c r="G44" s="108" t="s">
        <v>300</v>
      </c>
      <c r="H44" s="101">
        <v>5200000</v>
      </c>
      <c r="I44" s="102">
        <v>1.61835</v>
      </c>
      <c r="J44" s="103">
        <v>6.0744399999999997E-2</v>
      </c>
      <c r="K44" s="101">
        <f>H44*J44</f>
        <v>315870.88</v>
      </c>
      <c r="L44" s="104">
        <f>J44/I44</f>
        <v>3.7534773071338089E-2</v>
      </c>
      <c r="M44" s="99">
        <f>_xlfn.IFS(L44&lt;=5%,1,AND(L44&gt;5%,L44&lt;=15%),2,AND(L44&gt;15%,L44&lt;=30%),3,AND(L44&gt;30%,L44&lt;=50%),4,L44&gt;50%,5)</f>
        <v>1</v>
      </c>
      <c r="N44" s="99" t="str">
        <f>ROUND(L44*100,2)&amp; "% of the road is exposed with a value of "&amp; ROUND(K44*1,2)</f>
        <v>3.75% of the road is exposed with a value of 315870.88</v>
      </c>
      <c r="O44" s="106">
        <v>6.0744399999999997E-2</v>
      </c>
      <c r="P44" s="107">
        <v>1</v>
      </c>
      <c r="Q44" s="93">
        <f>_xlfn.IFS(P44&lt;=5%,1,AND(P44&gt;5%,P44&lt;=15%),2,AND(P44&gt;15%,P44&lt;=30%),3,AND(P44&gt;30%,P44&lt;=50%),4,P44&gt;50%,5)</f>
        <v>5</v>
      </c>
      <c r="R44" s="106">
        <v>0</v>
      </c>
      <c r="S44" s="107">
        <v>0</v>
      </c>
      <c r="T44" s="93">
        <f>_xlfn.IFS(S44&lt;=5%,1,AND(S44&gt;5%,S44&lt;=15%),2,AND(S44&gt;15%,S44&lt;=30%),3,AND(S44&gt;30%,S44&lt;=50%),4,S44&gt;50%,5)</f>
        <v>1</v>
      </c>
      <c r="U44" s="94">
        <f>AVERAGE(Q44,T44)</f>
        <v>3</v>
      </c>
      <c r="V44" s="93" t="str">
        <f>ROUND(P44*100,2)&amp;"% of the exposed length is cement/asphalt road while " &amp;ROUND(S44*100,2)&amp;"% is rough road"</f>
        <v>100% of the exposed length is cement/asphalt road while 0% is rough road</v>
      </c>
      <c r="W44" s="94">
        <f>AVERAGE(M44,U44)</f>
        <v>2</v>
      </c>
      <c r="X44" s="93" t="str">
        <f>_xlfn.IFS(AND(W44&gt;4,W44&lt;=5),"VERY HIGH",AND(W44&gt;3,W44&lt;=4),"HIGH",AND(W44&gt;2,W44&lt;=3),"MODERATE",AND(W44&gt;1,W44&lt;=2),"LOW",W44&lt;=1,"VERY LOW")</f>
        <v>LOW</v>
      </c>
      <c r="Y44" s="95" t="s">
        <v>91</v>
      </c>
      <c r="Z44" s="93">
        <v>3</v>
      </c>
      <c r="AA44" s="95" t="s">
        <v>92</v>
      </c>
      <c r="AB44" s="93">
        <v>2</v>
      </c>
      <c r="AC44" s="95" t="s">
        <v>93</v>
      </c>
      <c r="AD44" s="93">
        <v>4</v>
      </c>
      <c r="AE44" s="95" t="s">
        <v>94</v>
      </c>
      <c r="AF44" s="93">
        <v>3</v>
      </c>
      <c r="AG44" s="95" t="s">
        <v>90</v>
      </c>
      <c r="AH44" s="93">
        <v>4</v>
      </c>
      <c r="AI44" s="97" t="s">
        <v>89</v>
      </c>
      <c r="AJ44" s="93">
        <v>4</v>
      </c>
      <c r="AK44" s="94">
        <f>AVERAGE(Z44,AB44,AD44,AF44,AH44,AJ44)</f>
        <v>3.3333333333333335</v>
      </c>
      <c r="AL44" s="108"/>
      <c r="AM44" s="94">
        <f>W44/AK44</f>
        <v>0.6</v>
      </c>
      <c r="AN44" s="93" t="str">
        <f>_xlfn.IFS(AM44&gt;4,"HIGH",AM44&gt;3,"MEDIUM HIGH",AM44&gt;2,"MEDIUM",AM44&gt;1,"MEDIUM LOW",AM44&lt;=1,"LOW")</f>
        <v>LOW</v>
      </c>
      <c r="AO44" s="93">
        <v>1</v>
      </c>
      <c r="AP44" s="93">
        <f>AO44*C44</f>
        <v>4</v>
      </c>
      <c r="AQ44" s="93" t="str">
        <f>_xlfn.IFS(AP44&lt;=5,"LOW RISK",AND(AP44&gt;5,AP44&lt;=12),"MODERATE RISK",AP44&gt;12,"HIGH RISK")</f>
        <v>LOW RISK</v>
      </c>
    </row>
    <row r="45" spans="1:43" ht="56.25">
      <c r="A45" s="108"/>
      <c r="B45" s="93" t="s">
        <v>312</v>
      </c>
      <c r="C45" s="93">
        <v>4</v>
      </c>
      <c r="D45" s="108"/>
      <c r="E45" s="108" t="str">
        <f>VLOOKUP(F45,Sheet2!E:F,2,FALSE)</f>
        <v>LOWLAND</v>
      </c>
      <c r="F45" s="100" t="s">
        <v>261</v>
      </c>
      <c r="G45" s="108" t="s">
        <v>1</v>
      </c>
      <c r="H45" s="101">
        <v>2600000</v>
      </c>
      <c r="I45" s="102">
        <v>13.4908</v>
      </c>
      <c r="J45" s="103">
        <v>0.36461700000000002</v>
      </c>
      <c r="K45" s="101">
        <f>H45*J45</f>
        <v>948004.20000000007</v>
      </c>
      <c r="L45" s="104">
        <f>J45/I45</f>
        <v>2.7027085124677559E-2</v>
      </c>
      <c r="M45" s="99">
        <f>_xlfn.IFS(L45&lt;=5%,1,AND(L45&gt;5%,L45&lt;=15%),2,AND(L45&gt;15%,L45&lt;=30%),3,AND(L45&gt;30%,L45&lt;=50%),4,L45&gt;50%,5)</f>
        <v>1</v>
      </c>
      <c r="N45" s="99" t="str">
        <f>ROUND(L45*100,2)&amp; "% of the road is exposed with a value of "&amp; ROUND(K45*1,2)</f>
        <v>2.7% of the road is exposed with a value of 948004.2</v>
      </c>
      <c r="O45" s="106">
        <v>0.1093851</v>
      </c>
      <c r="P45" s="107">
        <v>0.3</v>
      </c>
      <c r="Q45" s="93">
        <f>_xlfn.IFS(P45&lt;=5%,1,AND(P45&gt;5%,P45&lt;=15%),2,AND(P45&gt;15%,P45&lt;=30%),3,AND(P45&gt;30%,P45&lt;=50%),4,P45&gt;50%,5)</f>
        <v>3</v>
      </c>
      <c r="R45" s="106">
        <v>0.25523190000000001</v>
      </c>
      <c r="S45" s="107">
        <v>0.7</v>
      </c>
      <c r="T45" s="93">
        <f>_xlfn.IFS(S45&lt;=5%,1,AND(S45&gt;5%,S45&lt;=15%),2,AND(S45&gt;15%,S45&lt;=30%),3,AND(S45&gt;30%,S45&lt;=50%),4,S45&gt;50%,5)</f>
        <v>5</v>
      </c>
      <c r="U45" s="94">
        <f>AVERAGE(Q45,T45)</f>
        <v>4</v>
      </c>
      <c r="V45" s="93" t="str">
        <f>ROUND(P45*100,2)&amp;"% of the exposed length is cement/asphalt road while " &amp;ROUND(S45*100,2)&amp;"% is rough road"</f>
        <v>30% of the exposed length is cement/asphalt road while 70% is rough road</v>
      </c>
      <c r="W45" s="94">
        <f>AVERAGE(M45,U45)</f>
        <v>2.5</v>
      </c>
      <c r="X45" s="93" t="str">
        <f>_xlfn.IFS(AND(W45&gt;4,W45&lt;=5),"VERY HIGH",AND(W45&gt;3,W45&lt;=4),"HIGH",AND(W45&gt;2,W45&lt;=3),"MODERATE",AND(W45&gt;1,W45&lt;=2),"LOW",W45&lt;=1,"VERY LOW")</f>
        <v>MODERATE</v>
      </c>
      <c r="Y45" s="95" t="s">
        <v>91</v>
      </c>
      <c r="Z45" s="93">
        <v>3</v>
      </c>
      <c r="AA45" s="95" t="s">
        <v>92</v>
      </c>
      <c r="AB45" s="93">
        <v>2</v>
      </c>
      <c r="AC45" s="95" t="s">
        <v>93</v>
      </c>
      <c r="AD45" s="93">
        <v>4</v>
      </c>
      <c r="AE45" s="95" t="s">
        <v>94</v>
      </c>
      <c r="AF45" s="93">
        <v>3</v>
      </c>
      <c r="AG45" s="95" t="s">
        <v>90</v>
      </c>
      <c r="AH45" s="93">
        <v>4</v>
      </c>
      <c r="AI45" s="97" t="s">
        <v>89</v>
      </c>
      <c r="AJ45" s="93">
        <v>4</v>
      </c>
      <c r="AK45" s="94">
        <f>AVERAGE(Z45,AB45,AD45,AF45,AH45,AJ45)</f>
        <v>3.3333333333333335</v>
      </c>
      <c r="AL45" s="108"/>
      <c r="AM45" s="94">
        <f>W45/AK45</f>
        <v>0.75</v>
      </c>
      <c r="AN45" s="93" t="str">
        <f>_xlfn.IFS(AM45&gt;4,"HIGH",AM45&gt;3,"MEDIUM HIGH",AM45&gt;2,"MEDIUM",AM45&gt;1,"MEDIUM LOW",AM45&lt;=1,"LOW")</f>
        <v>LOW</v>
      </c>
      <c r="AO45" s="93">
        <v>1</v>
      </c>
      <c r="AP45" s="93">
        <f>AO45*C45</f>
        <v>4</v>
      </c>
      <c r="AQ45" s="93" t="str">
        <f>_xlfn.IFS(AP45&lt;=5,"LOW RISK",AND(AP45&gt;5,AP45&lt;=12),"MODERATE RISK",AP45&gt;12,"HIGH RISK")</f>
        <v>LOW RISK</v>
      </c>
    </row>
    <row r="46" spans="1:43" ht="56.25">
      <c r="A46" s="108"/>
      <c r="B46" s="93" t="s">
        <v>312</v>
      </c>
      <c r="C46" s="93">
        <v>4</v>
      </c>
      <c r="D46" s="108"/>
      <c r="E46" s="108" t="str">
        <f>VLOOKUP(F46,Sheet2!E:F,2,FALSE)</f>
        <v>LOWLAND</v>
      </c>
      <c r="F46" s="100" t="s">
        <v>261</v>
      </c>
      <c r="G46" s="108" t="s">
        <v>1</v>
      </c>
      <c r="H46" s="101">
        <v>2600000</v>
      </c>
      <c r="I46" s="102">
        <v>13.4908</v>
      </c>
      <c r="J46" s="103">
        <v>1.73251</v>
      </c>
      <c r="K46" s="101">
        <f>H46*J46</f>
        <v>4504526</v>
      </c>
      <c r="L46" s="104">
        <f>J46/I46</f>
        <v>0.12842159101016989</v>
      </c>
      <c r="M46" s="99">
        <f>_xlfn.IFS(L46&lt;=5%,1,AND(L46&gt;5%,L46&lt;=15%),2,AND(L46&gt;15%,L46&lt;=30%),3,AND(L46&gt;30%,L46&lt;=50%),4,L46&gt;50%,5)</f>
        <v>2</v>
      </c>
      <c r="N46" s="99" t="str">
        <f>ROUND(L46*100,2)&amp; "% of the road is exposed with a value of "&amp; ROUND(K46*1,2)</f>
        <v>12.84% of the road is exposed with a value of 4504526</v>
      </c>
      <c r="O46" s="106">
        <v>0.51975300000000002</v>
      </c>
      <c r="P46" s="107">
        <v>0.3</v>
      </c>
      <c r="Q46" s="93">
        <f>_xlfn.IFS(P46&lt;=5%,1,AND(P46&gt;5%,P46&lt;=15%),2,AND(P46&gt;15%,P46&lt;=30%),3,AND(P46&gt;30%,P46&lt;=50%),4,P46&gt;50%,5)</f>
        <v>3</v>
      </c>
      <c r="R46" s="106">
        <v>1.2127569999999999</v>
      </c>
      <c r="S46" s="107">
        <v>0.7</v>
      </c>
      <c r="T46" s="93">
        <f>_xlfn.IFS(S46&lt;=5%,1,AND(S46&gt;5%,S46&lt;=15%),2,AND(S46&gt;15%,S46&lt;=30%),3,AND(S46&gt;30%,S46&lt;=50%),4,S46&gt;50%,5)</f>
        <v>5</v>
      </c>
      <c r="U46" s="94">
        <f>AVERAGE(Q46,T46)</f>
        <v>4</v>
      </c>
      <c r="V46" s="93" t="str">
        <f>ROUND(P46*100,2)&amp;"% of the exposed length is cement/asphalt road while " &amp;ROUND(S46*100,2)&amp;"% is rough road"</f>
        <v>30% of the exposed length is cement/asphalt road while 70% is rough road</v>
      </c>
      <c r="W46" s="94">
        <f>AVERAGE(M46,U46)</f>
        <v>3</v>
      </c>
      <c r="X46" s="93" t="str">
        <f>_xlfn.IFS(AND(W46&gt;4,W46&lt;=5),"VERY HIGH",AND(W46&gt;3,W46&lt;=4),"HIGH",AND(W46&gt;2,W46&lt;=3),"MODERATE",AND(W46&gt;1,W46&lt;=2),"LOW",W46&lt;=1,"VERY LOW")</f>
        <v>MODERATE</v>
      </c>
      <c r="Y46" s="95" t="s">
        <v>91</v>
      </c>
      <c r="Z46" s="93">
        <v>3</v>
      </c>
      <c r="AA46" s="95" t="s">
        <v>92</v>
      </c>
      <c r="AB46" s="93">
        <v>2</v>
      </c>
      <c r="AC46" s="95" t="s">
        <v>93</v>
      </c>
      <c r="AD46" s="93">
        <v>4</v>
      </c>
      <c r="AE46" s="95" t="s">
        <v>94</v>
      </c>
      <c r="AF46" s="93">
        <v>3</v>
      </c>
      <c r="AG46" s="95" t="s">
        <v>90</v>
      </c>
      <c r="AH46" s="93">
        <v>4</v>
      </c>
      <c r="AI46" s="97" t="s">
        <v>89</v>
      </c>
      <c r="AJ46" s="93">
        <v>4</v>
      </c>
      <c r="AK46" s="94">
        <f>AVERAGE(Z46,AB46,AD46,AF46,AH46,AJ46)</f>
        <v>3.3333333333333335</v>
      </c>
      <c r="AL46" s="108"/>
      <c r="AM46" s="94">
        <f>W46/AK46</f>
        <v>0.89999999999999991</v>
      </c>
      <c r="AN46" s="93" t="str">
        <f>_xlfn.IFS(AM46&gt;4,"HIGH",AM46&gt;3,"MEDIUM HIGH",AM46&gt;2,"MEDIUM",AM46&gt;1,"MEDIUM LOW",AM46&lt;=1,"LOW")</f>
        <v>LOW</v>
      </c>
      <c r="AO46" s="93">
        <v>1</v>
      </c>
      <c r="AP46" s="93">
        <f>AO46*C46</f>
        <v>4</v>
      </c>
      <c r="AQ46" s="93" t="str">
        <f>_xlfn.IFS(AP46&lt;=5,"LOW RISK",AND(AP46&gt;5,AP46&lt;=12),"MODERATE RISK",AP46&gt;12,"HIGH RISK")</f>
        <v>LOW RISK</v>
      </c>
    </row>
    <row r="47" spans="1:43" ht="56.25">
      <c r="A47" s="108"/>
      <c r="B47" s="93" t="s">
        <v>312</v>
      </c>
      <c r="C47" s="93">
        <v>4</v>
      </c>
      <c r="D47" s="108"/>
      <c r="E47" s="108" t="str">
        <f>VLOOKUP(F47,Sheet2!E:F,2,FALSE)</f>
        <v>LOWLAND</v>
      </c>
      <c r="F47" s="100" t="s">
        <v>43</v>
      </c>
      <c r="G47" s="108" t="s">
        <v>49</v>
      </c>
      <c r="H47" s="101">
        <v>2600000</v>
      </c>
      <c r="I47" s="102">
        <v>4.9046900000000004</v>
      </c>
      <c r="J47" s="103">
        <v>1.4086799999999999</v>
      </c>
      <c r="K47" s="101">
        <f>H47*J47</f>
        <v>3662568</v>
      </c>
      <c r="L47" s="104">
        <f>J47/I47</f>
        <v>0.28721081250802799</v>
      </c>
      <c r="M47" s="99">
        <f>_xlfn.IFS(L47&lt;=5%,1,AND(L47&gt;5%,L47&lt;=15%),2,AND(L47&gt;15%,L47&lt;=30%),3,AND(L47&gt;30%,L47&lt;=50%),4,L47&gt;50%,5)</f>
        <v>3</v>
      </c>
      <c r="N47" s="99" t="str">
        <f>ROUND(L47*100,2)&amp; "% of the road is exposed with a value of "&amp; ROUND(K47*1,2)</f>
        <v>28.72% of the road is exposed with a value of 3662568</v>
      </c>
      <c r="O47" s="106">
        <v>0.78252173999999997</v>
      </c>
      <c r="P47" s="107">
        <v>0.55549999999999999</v>
      </c>
      <c r="Q47" s="93">
        <f>_xlfn.IFS(P47&lt;=5%,1,AND(P47&gt;5%,P47&lt;=15%),2,AND(P47&gt;15%,P47&lt;=30%),3,AND(P47&gt;30%,P47&lt;=50%),4,P47&gt;50%,5)</f>
        <v>5</v>
      </c>
      <c r="R47" s="106">
        <v>0.62615825999999997</v>
      </c>
      <c r="S47" s="107">
        <v>0.44450000000000001</v>
      </c>
      <c r="T47" s="93">
        <f>_xlfn.IFS(S47&lt;=5%,1,AND(S47&gt;5%,S47&lt;=15%),2,AND(S47&gt;15%,S47&lt;=30%),3,AND(S47&gt;30%,S47&lt;=50%),4,S47&gt;50%,5)</f>
        <v>4</v>
      </c>
      <c r="U47" s="94">
        <f>AVERAGE(Q47,T47)</f>
        <v>4.5</v>
      </c>
      <c r="V47" s="93" t="str">
        <f>ROUND(P47*100,2)&amp;"% of the exposed length is cement/asphalt road while " &amp;ROUND(S47*100,2)&amp;"% is rough road"</f>
        <v>55.55% of the exposed length is cement/asphalt road while 44.45% is rough road</v>
      </c>
      <c r="W47" s="94">
        <f>AVERAGE(M47,U47)</f>
        <v>3.75</v>
      </c>
      <c r="X47" s="93" t="str">
        <f>_xlfn.IFS(AND(W47&gt;4,W47&lt;=5),"VERY HIGH",AND(W47&gt;3,W47&lt;=4),"HIGH",AND(W47&gt;2,W47&lt;=3),"MODERATE",AND(W47&gt;1,W47&lt;=2),"LOW",W47&lt;=1,"VERY LOW")</f>
        <v>HIGH</v>
      </c>
      <c r="Y47" s="95" t="s">
        <v>91</v>
      </c>
      <c r="Z47" s="93">
        <v>3</v>
      </c>
      <c r="AA47" s="95" t="s">
        <v>92</v>
      </c>
      <c r="AB47" s="93">
        <v>2</v>
      </c>
      <c r="AC47" s="95" t="s">
        <v>93</v>
      </c>
      <c r="AD47" s="93">
        <v>4</v>
      </c>
      <c r="AE47" s="95" t="s">
        <v>94</v>
      </c>
      <c r="AF47" s="93">
        <v>3</v>
      </c>
      <c r="AG47" s="95" t="s">
        <v>90</v>
      </c>
      <c r="AH47" s="93">
        <v>4</v>
      </c>
      <c r="AI47" s="97" t="s">
        <v>89</v>
      </c>
      <c r="AJ47" s="93">
        <v>4</v>
      </c>
      <c r="AK47" s="94">
        <f>AVERAGE(Z47,AB47,AD47,AF47,AH47,AJ47)</f>
        <v>3.3333333333333335</v>
      </c>
      <c r="AL47" s="108"/>
      <c r="AM47" s="94">
        <f>W47/AK47</f>
        <v>1.125</v>
      </c>
      <c r="AN47" s="93" t="str">
        <f>_xlfn.IFS(AM47&gt;4,"HIGH",AM47&gt;3,"MEDIUM HIGH",AM47&gt;2,"MEDIUM",AM47&gt;1,"MEDIUM LOW",AM47&lt;=1,"LOW")</f>
        <v>MEDIUM LOW</v>
      </c>
      <c r="AO47" s="93">
        <v>1</v>
      </c>
      <c r="AP47" s="93">
        <f>AO47*C47</f>
        <v>4</v>
      </c>
      <c r="AQ47" s="93" t="str">
        <f>_xlfn.IFS(AP47&lt;=5,"LOW RISK",AND(AP47&gt;5,AP47&lt;=12),"MODERATE RISK",AP47&gt;12,"HIGH RISK")</f>
        <v>LOW RISK</v>
      </c>
    </row>
    <row r="48" spans="1:43" ht="56.25">
      <c r="A48" s="108"/>
      <c r="B48" s="93" t="s">
        <v>312</v>
      </c>
      <c r="C48" s="93">
        <v>4</v>
      </c>
      <c r="D48" s="108"/>
      <c r="E48" s="108" t="str">
        <f>VLOOKUP(F48,Sheet2!E:F,2,FALSE)</f>
        <v>LOWLAND</v>
      </c>
      <c r="F48" s="100" t="s">
        <v>43</v>
      </c>
      <c r="G48" s="108" t="s">
        <v>49</v>
      </c>
      <c r="H48" s="101">
        <v>2600000</v>
      </c>
      <c r="I48" s="102">
        <v>4.9046900000000004</v>
      </c>
      <c r="J48" s="103">
        <v>3.24037</v>
      </c>
      <c r="K48" s="101">
        <f>H48*J48</f>
        <v>8424962</v>
      </c>
      <c r="L48" s="104">
        <f>J48/I48</f>
        <v>0.66066764668103384</v>
      </c>
      <c r="M48" s="99">
        <f>_xlfn.IFS(L48&lt;=5%,1,AND(L48&gt;5%,L48&lt;=15%),2,AND(L48&gt;15%,L48&lt;=30%),3,AND(L48&gt;30%,L48&lt;=50%),4,L48&gt;50%,5)</f>
        <v>5</v>
      </c>
      <c r="N48" s="99" t="str">
        <f>ROUND(L48*100,2)&amp; "% of the road is exposed with a value of "&amp; ROUND(K48*1,2)</f>
        <v>66.07% of the road is exposed with a value of 8424962</v>
      </c>
      <c r="O48" s="106">
        <v>1.8000255350000001</v>
      </c>
      <c r="P48" s="107">
        <v>0.55549999999999999</v>
      </c>
      <c r="Q48" s="93">
        <f>_xlfn.IFS(P48&lt;=5%,1,AND(P48&gt;5%,P48&lt;=15%),2,AND(P48&gt;15%,P48&lt;=30%),3,AND(P48&gt;30%,P48&lt;=50%),4,P48&gt;50%,5)</f>
        <v>5</v>
      </c>
      <c r="R48" s="106">
        <v>1.4403444649999999</v>
      </c>
      <c r="S48" s="107">
        <v>0.44449999999999995</v>
      </c>
      <c r="T48" s="93">
        <f>_xlfn.IFS(S48&lt;=5%,1,AND(S48&gt;5%,S48&lt;=15%),2,AND(S48&gt;15%,S48&lt;=30%),3,AND(S48&gt;30%,S48&lt;=50%),4,S48&gt;50%,5)</f>
        <v>4</v>
      </c>
      <c r="U48" s="94">
        <f>AVERAGE(Q48,T48)</f>
        <v>4.5</v>
      </c>
      <c r="V48" s="93" t="str">
        <f>ROUND(P48*100,2)&amp;"% of the exposed length is cement/asphalt road while " &amp;ROUND(S48*100,2)&amp;"% is rough road"</f>
        <v>55.55% of the exposed length is cement/asphalt road while 44.45% is rough road</v>
      </c>
      <c r="W48" s="94">
        <f>AVERAGE(M48,U48)</f>
        <v>4.75</v>
      </c>
      <c r="X48" s="93" t="str">
        <f>_xlfn.IFS(AND(W48&gt;4,W48&lt;=5),"VERY HIGH",AND(W48&gt;3,W48&lt;=4),"HIGH",AND(W48&gt;2,W48&lt;=3),"MODERATE",AND(W48&gt;1,W48&lt;=2),"LOW",W48&lt;=1,"VERY LOW")</f>
        <v>VERY HIGH</v>
      </c>
      <c r="Y48" s="95" t="s">
        <v>91</v>
      </c>
      <c r="Z48" s="93">
        <v>3</v>
      </c>
      <c r="AA48" s="95" t="s">
        <v>92</v>
      </c>
      <c r="AB48" s="93">
        <v>2</v>
      </c>
      <c r="AC48" s="95" t="s">
        <v>93</v>
      </c>
      <c r="AD48" s="93">
        <v>4</v>
      </c>
      <c r="AE48" s="95" t="s">
        <v>94</v>
      </c>
      <c r="AF48" s="93">
        <v>3</v>
      </c>
      <c r="AG48" s="95" t="s">
        <v>90</v>
      </c>
      <c r="AH48" s="93">
        <v>4</v>
      </c>
      <c r="AI48" s="97" t="s">
        <v>89</v>
      </c>
      <c r="AJ48" s="93">
        <v>4</v>
      </c>
      <c r="AK48" s="94">
        <f>AVERAGE(Z48,AB48,AD48,AF48,AH48,AJ48)</f>
        <v>3.3333333333333335</v>
      </c>
      <c r="AL48" s="108"/>
      <c r="AM48" s="94">
        <f>W48/AK48</f>
        <v>1.425</v>
      </c>
      <c r="AN48" s="93" t="str">
        <f>_xlfn.IFS(AM48&gt;4,"HIGH",AM48&gt;3,"MEDIUM HIGH",AM48&gt;2,"MEDIUM",AM48&gt;1,"MEDIUM LOW",AM48&lt;=1,"LOW")</f>
        <v>MEDIUM LOW</v>
      </c>
      <c r="AO48" s="93">
        <v>1</v>
      </c>
      <c r="AP48" s="93">
        <f>AO48*C48</f>
        <v>4</v>
      </c>
      <c r="AQ48" s="93" t="str">
        <f>_xlfn.IFS(AP48&lt;=5,"LOW RISK",AND(AP48&gt;5,AP48&lt;=12),"MODERATE RISK",AP48&gt;12,"HIGH RISK")</f>
        <v>LOW RISK</v>
      </c>
    </row>
    <row r="49" spans="1:43" ht="56.25">
      <c r="A49" s="108"/>
      <c r="B49" s="93" t="s">
        <v>312</v>
      </c>
      <c r="C49" s="93">
        <v>4</v>
      </c>
      <c r="D49" s="108"/>
      <c r="E49" s="108" t="str">
        <f>VLOOKUP(F49,Sheet2!E:F,2,FALSE)</f>
        <v>LOWLAND</v>
      </c>
      <c r="F49" s="100" t="s">
        <v>43</v>
      </c>
      <c r="G49" s="108" t="s">
        <v>49</v>
      </c>
      <c r="H49" s="101">
        <v>2600000</v>
      </c>
      <c r="I49" s="102">
        <v>4.9046900000000004</v>
      </c>
      <c r="J49" s="103">
        <v>4.9424099999999999E-2</v>
      </c>
      <c r="K49" s="101">
        <f>H49*J49</f>
        <v>128502.66</v>
      </c>
      <c r="L49" s="104">
        <f>J49/I49</f>
        <v>1.0076905981825557E-2</v>
      </c>
      <c r="M49" s="99">
        <f>_xlfn.IFS(L49&lt;=5%,1,AND(L49&gt;5%,L49&lt;=15%),2,AND(L49&gt;15%,L49&lt;=30%),3,AND(L49&gt;30%,L49&lt;=50%),4,L49&gt;50%,5)</f>
        <v>1</v>
      </c>
      <c r="N49" s="99" t="str">
        <f>ROUND(L49*100,2)&amp; "% of the road is exposed with a value of "&amp; ROUND(K49*1,2)</f>
        <v>1.01% of the road is exposed with a value of 128502.66</v>
      </c>
      <c r="O49" s="106">
        <v>2.745508755E-2</v>
      </c>
      <c r="P49" s="107">
        <v>0.55549999999999999</v>
      </c>
      <c r="Q49" s="93">
        <f>_xlfn.IFS(P49&lt;=5%,1,AND(P49&gt;5%,P49&lt;=15%),2,AND(P49&gt;15%,P49&lt;=30%),3,AND(P49&gt;30%,P49&lt;=50%),4,P49&gt;50%,5)</f>
        <v>5</v>
      </c>
      <c r="R49" s="106">
        <v>2.1969012449999999E-2</v>
      </c>
      <c r="S49" s="107">
        <v>0.44450000000000001</v>
      </c>
      <c r="T49" s="93">
        <f>_xlfn.IFS(S49&lt;=5%,1,AND(S49&gt;5%,S49&lt;=15%),2,AND(S49&gt;15%,S49&lt;=30%),3,AND(S49&gt;30%,S49&lt;=50%),4,S49&gt;50%,5)</f>
        <v>4</v>
      </c>
      <c r="U49" s="94">
        <f>AVERAGE(Q49,T49)</f>
        <v>4.5</v>
      </c>
      <c r="V49" s="93" t="str">
        <f>ROUND(P49*100,2)&amp;"% of the exposed length is cement/asphalt road while " &amp;ROUND(S49*100,2)&amp;"% is rough road"</f>
        <v>55.55% of the exposed length is cement/asphalt road while 44.45% is rough road</v>
      </c>
      <c r="W49" s="94">
        <f>AVERAGE(M49,U49)</f>
        <v>2.75</v>
      </c>
      <c r="X49" s="93" t="str">
        <f>_xlfn.IFS(AND(W49&gt;4,W49&lt;=5),"VERY HIGH",AND(W49&gt;3,W49&lt;=4),"HIGH",AND(W49&gt;2,W49&lt;=3),"MODERATE",AND(W49&gt;1,W49&lt;=2),"LOW",W49&lt;=1,"VERY LOW")</f>
        <v>MODERATE</v>
      </c>
      <c r="Y49" s="95" t="s">
        <v>91</v>
      </c>
      <c r="Z49" s="93">
        <v>3</v>
      </c>
      <c r="AA49" s="95" t="s">
        <v>92</v>
      </c>
      <c r="AB49" s="93">
        <v>2</v>
      </c>
      <c r="AC49" s="95" t="s">
        <v>93</v>
      </c>
      <c r="AD49" s="93">
        <v>4</v>
      </c>
      <c r="AE49" s="95" t="s">
        <v>94</v>
      </c>
      <c r="AF49" s="93">
        <v>3</v>
      </c>
      <c r="AG49" s="95" t="s">
        <v>90</v>
      </c>
      <c r="AH49" s="93">
        <v>4</v>
      </c>
      <c r="AI49" s="97" t="s">
        <v>89</v>
      </c>
      <c r="AJ49" s="93">
        <v>4</v>
      </c>
      <c r="AK49" s="94">
        <f>AVERAGE(Z49,AB49,AD49,AF49,AH49,AJ49)</f>
        <v>3.3333333333333335</v>
      </c>
      <c r="AL49" s="108"/>
      <c r="AM49" s="94">
        <f>W49/AK49</f>
        <v>0.82499999999999996</v>
      </c>
      <c r="AN49" s="93" t="str">
        <f>_xlfn.IFS(AM49&gt;4,"HIGH",AM49&gt;3,"MEDIUM HIGH",AM49&gt;2,"MEDIUM",AM49&gt;1,"MEDIUM LOW",AM49&lt;=1,"LOW")</f>
        <v>LOW</v>
      </c>
      <c r="AO49" s="93">
        <v>1</v>
      </c>
      <c r="AP49" s="93">
        <f>AO49*C49</f>
        <v>4</v>
      </c>
      <c r="AQ49" s="93" t="str">
        <f>_xlfn.IFS(AP49&lt;=5,"LOW RISK",AND(AP49&gt;5,AP49&lt;=12),"MODERATE RISK",AP49&gt;12,"HIGH RISK")</f>
        <v>LOW RISK</v>
      </c>
    </row>
    <row r="50" spans="1:43" ht="56.25">
      <c r="A50" s="108"/>
      <c r="B50" s="93" t="s">
        <v>312</v>
      </c>
      <c r="C50" s="93">
        <v>4</v>
      </c>
      <c r="D50" s="108"/>
      <c r="E50" s="108" t="str">
        <f>VLOOKUP(F50,Sheet2!E:F,2,FALSE)</f>
        <v>LOWLAND</v>
      </c>
      <c r="F50" s="100" t="s">
        <v>43</v>
      </c>
      <c r="G50" s="108" t="s">
        <v>300</v>
      </c>
      <c r="H50" s="101">
        <v>5200000</v>
      </c>
      <c r="I50" s="102">
        <v>4.3271899999999999</v>
      </c>
      <c r="J50" s="103">
        <v>0.66832599999999998</v>
      </c>
      <c r="K50" s="101">
        <f>H50*J50</f>
        <v>3475295.1999999997</v>
      </c>
      <c r="L50" s="104">
        <f>J50/I50</f>
        <v>0.15444803671666832</v>
      </c>
      <c r="M50" s="99">
        <f>_xlfn.IFS(L50&lt;=5%,1,AND(L50&gt;5%,L50&lt;=15%),2,AND(L50&gt;15%,L50&lt;=30%),3,AND(L50&gt;30%,L50&lt;=50%),4,L50&gt;50%,5)</f>
        <v>3</v>
      </c>
      <c r="N50" s="99" t="str">
        <f>ROUND(L50*100,2)&amp; "% of the road is exposed with a value of "&amp; ROUND(K50*1,2)</f>
        <v>15.44% of the road is exposed with a value of 3475295.2</v>
      </c>
      <c r="O50" s="106">
        <v>0.66832599999999998</v>
      </c>
      <c r="P50" s="107">
        <v>1</v>
      </c>
      <c r="Q50" s="93">
        <f>_xlfn.IFS(P50&lt;=5%,1,AND(P50&gt;5%,P50&lt;=15%),2,AND(P50&gt;15%,P50&lt;=30%),3,AND(P50&gt;30%,P50&lt;=50%),4,P50&gt;50%,5)</f>
        <v>5</v>
      </c>
      <c r="R50" s="106">
        <v>0</v>
      </c>
      <c r="S50" s="107">
        <v>0</v>
      </c>
      <c r="T50" s="93">
        <f>_xlfn.IFS(S50&lt;=5%,1,AND(S50&gt;5%,S50&lt;=15%),2,AND(S50&gt;15%,S50&lt;=30%),3,AND(S50&gt;30%,S50&lt;=50%),4,S50&gt;50%,5)</f>
        <v>1</v>
      </c>
      <c r="U50" s="94">
        <f>AVERAGE(Q50,T50)</f>
        <v>3</v>
      </c>
      <c r="V50" s="93" t="str">
        <f>ROUND(P50*100,2)&amp;"% of the exposed length is cement/asphalt road while " &amp;ROUND(S50*100,2)&amp;"% is rough road"</f>
        <v>100% of the exposed length is cement/asphalt road while 0% is rough road</v>
      </c>
      <c r="W50" s="94">
        <f>AVERAGE(M50,U50)</f>
        <v>3</v>
      </c>
      <c r="X50" s="93" t="str">
        <f>_xlfn.IFS(AND(W50&gt;4,W50&lt;=5),"VERY HIGH",AND(W50&gt;3,W50&lt;=4),"HIGH",AND(W50&gt;2,W50&lt;=3),"MODERATE",AND(W50&gt;1,W50&lt;=2),"LOW",W50&lt;=1,"VERY LOW")</f>
        <v>MODERATE</v>
      </c>
      <c r="Y50" s="95" t="s">
        <v>91</v>
      </c>
      <c r="Z50" s="93">
        <v>3</v>
      </c>
      <c r="AA50" s="95" t="s">
        <v>92</v>
      </c>
      <c r="AB50" s="93">
        <v>2</v>
      </c>
      <c r="AC50" s="95" t="s">
        <v>93</v>
      </c>
      <c r="AD50" s="93">
        <v>4</v>
      </c>
      <c r="AE50" s="95" t="s">
        <v>94</v>
      </c>
      <c r="AF50" s="93">
        <v>3</v>
      </c>
      <c r="AG50" s="95" t="s">
        <v>90</v>
      </c>
      <c r="AH50" s="93">
        <v>4</v>
      </c>
      <c r="AI50" s="97" t="s">
        <v>89</v>
      </c>
      <c r="AJ50" s="93">
        <v>4</v>
      </c>
      <c r="AK50" s="94">
        <f>AVERAGE(Z50,AB50,AD50,AF50,AH50,AJ50)</f>
        <v>3.3333333333333335</v>
      </c>
      <c r="AL50" s="108"/>
      <c r="AM50" s="94">
        <f>W50/AK50</f>
        <v>0.89999999999999991</v>
      </c>
      <c r="AN50" s="93" t="str">
        <f>_xlfn.IFS(AM50&gt;4,"HIGH",AM50&gt;3,"MEDIUM HIGH",AM50&gt;2,"MEDIUM",AM50&gt;1,"MEDIUM LOW",AM50&lt;=1,"LOW")</f>
        <v>LOW</v>
      </c>
      <c r="AO50" s="93">
        <v>1</v>
      </c>
      <c r="AP50" s="93">
        <f>AO50*C50</f>
        <v>4</v>
      </c>
      <c r="AQ50" s="93" t="str">
        <f>_xlfn.IFS(AP50&lt;=5,"LOW RISK",AND(AP50&gt;5,AP50&lt;=12),"MODERATE RISK",AP50&gt;12,"HIGH RISK")</f>
        <v>LOW RISK</v>
      </c>
    </row>
    <row r="51" spans="1:43" ht="56.25">
      <c r="A51" s="108"/>
      <c r="B51" s="93" t="s">
        <v>312</v>
      </c>
      <c r="C51" s="93">
        <v>4</v>
      </c>
      <c r="D51" s="108"/>
      <c r="E51" s="108" t="str">
        <f>VLOOKUP(F51,Sheet2!E:F,2,FALSE)</f>
        <v>LOWLAND</v>
      </c>
      <c r="F51" s="100" t="s">
        <v>43</v>
      </c>
      <c r="G51" s="108" t="s">
        <v>300</v>
      </c>
      <c r="H51" s="101">
        <v>5200000</v>
      </c>
      <c r="I51" s="102">
        <v>4.3271899999999999</v>
      </c>
      <c r="J51" s="103">
        <v>2.3424100000000001</v>
      </c>
      <c r="K51" s="101">
        <f>H51*J51</f>
        <v>12180532</v>
      </c>
      <c r="L51" s="104">
        <f>J51/I51</f>
        <v>0.5413235841273436</v>
      </c>
      <c r="M51" s="99">
        <f>_xlfn.IFS(L51&lt;=5%,1,AND(L51&gt;5%,L51&lt;=15%),2,AND(L51&gt;15%,L51&lt;=30%),3,AND(L51&gt;30%,L51&lt;=50%),4,L51&gt;50%,5)</f>
        <v>5</v>
      </c>
      <c r="N51" s="99" t="str">
        <f>ROUND(L51*100,2)&amp; "% of the road is exposed with a value of "&amp; ROUND(K51*1,2)</f>
        <v>54.13% of the road is exposed with a value of 12180532</v>
      </c>
      <c r="O51" s="106">
        <v>2.3424100000000001</v>
      </c>
      <c r="P51" s="107">
        <v>1</v>
      </c>
      <c r="Q51" s="93">
        <f>_xlfn.IFS(P51&lt;=5%,1,AND(P51&gt;5%,P51&lt;=15%),2,AND(P51&gt;15%,P51&lt;=30%),3,AND(P51&gt;30%,P51&lt;=50%),4,P51&gt;50%,5)</f>
        <v>5</v>
      </c>
      <c r="R51" s="106">
        <v>0</v>
      </c>
      <c r="S51" s="107">
        <v>0</v>
      </c>
      <c r="T51" s="93">
        <f>_xlfn.IFS(S51&lt;=5%,1,AND(S51&gt;5%,S51&lt;=15%),2,AND(S51&gt;15%,S51&lt;=30%),3,AND(S51&gt;30%,S51&lt;=50%),4,S51&gt;50%,5)</f>
        <v>1</v>
      </c>
      <c r="U51" s="94">
        <f>AVERAGE(Q51,T51)</f>
        <v>3</v>
      </c>
      <c r="V51" s="93" t="str">
        <f>ROUND(P51*100,2)&amp;"% of the exposed length is cement/asphalt road while " &amp;ROUND(S51*100,2)&amp;"% is rough road"</f>
        <v>100% of the exposed length is cement/asphalt road while 0% is rough road</v>
      </c>
      <c r="W51" s="94">
        <f>AVERAGE(M51,U51)</f>
        <v>4</v>
      </c>
      <c r="X51" s="93" t="str">
        <f>_xlfn.IFS(AND(W51&gt;4,W51&lt;=5),"VERY HIGH",AND(W51&gt;3,W51&lt;=4),"HIGH",AND(W51&gt;2,W51&lt;=3),"MODERATE",AND(W51&gt;1,W51&lt;=2),"LOW",W51&lt;=1,"VERY LOW")</f>
        <v>HIGH</v>
      </c>
      <c r="Y51" s="95" t="s">
        <v>91</v>
      </c>
      <c r="Z51" s="93">
        <v>3</v>
      </c>
      <c r="AA51" s="95" t="s">
        <v>92</v>
      </c>
      <c r="AB51" s="93">
        <v>2</v>
      </c>
      <c r="AC51" s="95" t="s">
        <v>93</v>
      </c>
      <c r="AD51" s="93">
        <v>4</v>
      </c>
      <c r="AE51" s="95" t="s">
        <v>94</v>
      </c>
      <c r="AF51" s="93">
        <v>3</v>
      </c>
      <c r="AG51" s="95" t="s">
        <v>90</v>
      </c>
      <c r="AH51" s="93">
        <v>4</v>
      </c>
      <c r="AI51" s="97" t="s">
        <v>89</v>
      </c>
      <c r="AJ51" s="93">
        <v>4</v>
      </c>
      <c r="AK51" s="94">
        <f>AVERAGE(Z51,AB51,AD51,AF51,AH51,AJ51)</f>
        <v>3.3333333333333335</v>
      </c>
      <c r="AL51" s="108"/>
      <c r="AM51" s="94">
        <f>W51/AK51</f>
        <v>1.2</v>
      </c>
      <c r="AN51" s="93" t="str">
        <f>_xlfn.IFS(AM51&gt;4,"HIGH",AM51&gt;3,"MEDIUM HIGH",AM51&gt;2,"MEDIUM",AM51&gt;1,"MEDIUM LOW",AM51&lt;=1,"LOW")</f>
        <v>MEDIUM LOW</v>
      </c>
      <c r="AO51" s="93">
        <v>1</v>
      </c>
      <c r="AP51" s="93">
        <f>AO51*C51</f>
        <v>4</v>
      </c>
      <c r="AQ51" s="93" t="str">
        <f>_xlfn.IFS(AP51&lt;=5,"LOW RISK",AND(AP51&gt;5,AP51&lt;=12),"MODERATE RISK",AP51&gt;12,"HIGH RISK")</f>
        <v>LOW RISK</v>
      </c>
    </row>
    <row r="52" spans="1:43" ht="56.25">
      <c r="A52" s="108"/>
      <c r="B52" s="93" t="s">
        <v>312</v>
      </c>
      <c r="C52" s="93">
        <v>4</v>
      </c>
      <c r="D52" s="108"/>
      <c r="E52" s="108" t="str">
        <f>VLOOKUP(F52,Sheet2!E:F,2,FALSE)</f>
        <v>LOWLAND</v>
      </c>
      <c r="F52" s="100" t="s">
        <v>43</v>
      </c>
      <c r="G52" s="108" t="s">
        <v>300</v>
      </c>
      <c r="H52" s="101">
        <v>5200000</v>
      </c>
      <c r="I52" s="102">
        <v>4.3271899999999999</v>
      </c>
      <c r="J52" s="103">
        <v>0.39842100000000003</v>
      </c>
      <c r="K52" s="101">
        <f>H52*J52</f>
        <v>2071789.2000000002</v>
      </c>
      <c r="L52" s="104">
        <f>J52/I52</f>
        <v>9.2073840067110529E-2</v>
      </c>
      <c r="M52" s="99">
        <f>_xlfn.IFS(L52&lt;=5%,1,AND(L52&gt;5%,L52&lt;=15%),2,AND(L52&gt;15%,L52&lt;=30%),3,AND(L52&gt;30%,L52&lt;=50%),4,L52&gt;50%,5)</f>
        <v>2</v>
      </c>
      <c r="N52" s="99" t="str">
        <f>ROUND(L52*100,2)&amp; "% of the road is exposed with a value of "&amp; ROUND(K52*1,2)</f>
        <v>9.21% of the road is exposed with a value of 2071789.2</v>
      </c>
      <c r="O52" s="106">
        <v>0.39842100000000003</v>
      </c>
      <c r="P52" s="107">
        <v>1</v>
      </c>
      <c r="Q52" s="93">
        <f>_xlfn.IFS(P52&lt;=5%,1,AND(P52&gt;5%,P52&lt;=15%),2,AND(P52&gt;15%,P52&lt;=30%),3,AND(P52&gt;30%,P52&lt;=50%),4,P52&gt;50%,5)</f>
        <v>5</v>
      </c>
      <c r="R52" s="106">
        <v>0</v>
      </c>
      <c r="S52" s="107">
        <v>0</v>
      </c>
      <c r="T52" s="93">
        <f>_xlfn.IFS(S52&lt;=5%,1,AND(S52&gt;5%,S52&lt;=15%),2,AND(S52&gt;15%,S52&lt;=30%),3,AND(S52&gt;30%,S52&lt;=50%),4,S52&gt;50%,5)</f>
        <v>1</v>
      </c>
      <c r="U52" s="94">
        <f>AVERAGE(Q52,T52)</f>
        <v>3</v>
      </c>
      <c r="V52" s="93" t="str">
        <f>ROUND(P52*100,2)&amp;"% of the exposed length is cement/asphalt road while " &amp;ROUND(S52*100,2)&amp;"% is rough road"</f>
        <v>100% of the exposed length is cement/asphalt road while 0% is rough road</v>
      </c>
      <c r="W52" s="94">
        <f>AVERAGE(M52,U52)</f>
        <v>2.5</v>
      </c>
      <c r="X52" s="93" t="str">
        <f>_xlfn.IFS(AND(W52&gt;4,W52&lt;=5),"VERY HIGH",AND(W52&gt;3,W52&lt;=4),"HIGH",AND(W52&gt;2,W52&lt;=3),"MODERATE",AND(W52&gt;1,W52&lt;=2),"LOW",W52&lt;=1,"VERY LOW")</f>
        <v>MODERATE</v>
      </c>
      <c r="Y52" s="95" t="s">
        <v>91</v>
      </c>
      <c r="Z52" s="93">
        <v>3</v>
      </c>
      <c r="AA52" s="95" t="s">
        <v>92</v>
      </c>
      <c r="AB52" s="93">
        <v>2</v>
      </c>
      <c r="AC52" s="95" t="s">
        <v>93</v>
      </c>
      <c r="AD52" s="93">
        <v>4</v>
      </c>
      <c r="AE52" s="95" t="s">
        <v>94</v>
      </c>
      <c r="AF52" s="93">
        <v>3</v>
      </c>
      <c r="AG52" s="95" t="s">
        <v>90</v>
      </c>
      <c r="AH52" s="93">
        <v>4</v>
      </c>
      <c r="AI52" s="97" t="s">
        <v>89</v>
      </c>
      <c r="AJ52" s="93">
        <v>4</v>
      </c>
      <c r="AK52" s="94">
        <f>AVERAGE(Z52,AB52,AD52,AF52,AH52,AJ52)</f>
        <v>3.3333333333333335</v>
      </c>
      <c r="AL52" s="108"/>
      <c r="AM52" s="94">
        <f>W52/AK52</f>
        <v>0.75</v>
      </c>
      <c r="AN52" s="93" t="str">
        <f>_xlfn.IFS(AM52&gt;4,"HIGH",AM52&gt;3,"MEDIUM HIGH",AM52&gt;2,"MEDIUM",AM52&gt;1,"MEDIUM LOW",AM52&lt;=1,"LOW")</f>
        <v>LOW</v>
      </c>
      <c r="AO52" s="93">
        <v>1</v>
      </c>
      <c r="AP52" s="93">
        <f>AO52*C52</f>
        <v>4</v>
      </c>
      <c r="AQ52" s="93" t="str">
        <f>_xlfn.IFS(AP52&lt;=5,"LOW RISK",AND(AP52&gt;5,AP52&lt;=12),"MODERATE RISK",AP52&gt;12,"HIGH RISK")</f>
        <v>LOW RISK</v>
      </c>
    </row>
    <row r="53" spans="1:43" ht="56.25">
      <c r="A53" s="108"/>
      <c r="B53" s="93" t="s">
        <v>312</v>
      </c>
      <c r="C53" s="93">
        <v>4</v>
      </c>
      <c r="D53" s="108"/>
      <c r="E53" s="108" t="str">
        <f>VLOOKUP(F53,Sheet2!E:F,2,FALSE)</f>
        <v>LOWLAND</v>
      </c>
      <c r="F53" s="100" t="s">
        <v>43</v>
      </c>
      <c r="G53" s="108" t="s">
        <v>1</v>
      </c>
      <c r="H53" s="101">
        <v>2600000</v>
      </c>
      <c r="I53" s="102">
        <v>54.372599999999998</v>
      </c>
      <c r="J53" s="103">
        <v>20.1523</v>
      </c>
      <c r="K53" s="101">
        <f>H53*J53</f>
        <v>52395980</v>
      </c>
      <c r="L53" s="104">
        <f>J53/I53</f>
        <v>0.37063337048439843</v>
      </c>
      <c r="M53" s="99">
        <f>_xlfn.IFS(L53&lt;=5%,1,AND(L53&gt;5%,L53&lt;=15%),2,AND(L53&gt;15%,L53&lt;=30%),3,AND(L53&gt;30%,L53&lt;=50%),4,L53&gt;50%,5)</f>
        <v>4</v>
      </c>
      <c r="N53" s="99" t="str">
        <f>ROUND(L53*100,2)&amp; "% of the road is exposed with a value of "&amp; ROUND(K53*1,2)</f>
        <v>37.06% of the road is exposed with a value of 52395980</v>
      </c>
      <c r="O53" s="106">
        <v>10.07615</v>
      </c>
      <c r="P53" s="107">
        <v>0.5</v>
      </c>
      <c r="Q53" s="93">
        <f>_xlfn.IFS(P53&lt;=5%,1,AND(P53&gt;5%,P53&lt;=15%),2,AND(P53&gt;15%,P53&lt;=30%),3,AND(P53&gt;30%,P53&lt;=50%),4,P53&gt;50%,5)</f>
        <v>4</v>
      </c>
      <c r="R53" s="106">
        <v>10.07615</v>
      </c>
      <c r="S53" s="107">
        <v>0.5</v>
      </c>
      <c r="T53" s="93">
        <f>_xlfn.IFS(S53&lt;=5%,1,AND(S53&gt;5%,S53&lt;=15%),2,AND(S53&gt;15%,S53&lt;=30%),3,AND(S53&gt;30%,S53&lt;=50%),4,S53&gt;50%,5)</f>
        <v>4</v>
      </c>
      <c r="U53" s="94">
        <f>AVERAGE(Q53,T53)</f>
        <v>4</v>
      </c>
      <c r="V53" s="93" t="str">
        <f>ROUND(P53*100,2)&amp;"% of the exposed length is cement/asphalt road while " &amp;ROUND(S53*100,2)&amp;"% is rough road"</f>
        <v>50% of the exposed length is cement/asphalt road while 50% is rough road</v>
      </c>
      <c r="W53" s="94">
        <f>AVERAGE(M53,U53)</f>
        <v>4</v>
      </c>
      <c r="X53" s="93" t="str">
        <f>_xlfn.IFS(AND(W53&gt;4,W53&lt;=5),"VERY HIGH",AND(W53&gt;3,W53&lt;=4),"HIGH",AND(W53&gt;2,W53&lt;=3),"MODERATE",AND(W53&gt;1,W53&lt;=2),"LOW",W53&lt;=1,"VERY LOW")</f>
        <v>HIGH</v>
      </c>
      <c r="Y53" s="95" t="s">
        <v>91</v>
      </c>
      <c r="Z53" s="93">
        <v>3</v>
      </c>
      <c r="AA53" s="95" t="s">
        <v>92</v>
      </c>
      <c r="AB53" s="93">
        <v>2</v>
      </c>
      <c r="AC53" s="95" t="s">
        <v>93</v>
      </c>
      <c r="AD53" s="93">
        <v>4</v>
      </c>
      <c r="AE53" s="95" t="s">
        <v>94</v>
      </c>
      <c r="AF53" s="93">
        <v>3</v>
      </c>
      <c r="AG53" s="95" t="s">
        <v>90</v>
      </c>
      <c r="AH53" s="93">
        <v>4</v>
      </c>
      <c r="AI53" s="97" t="s">
        <v>89</v>
      </c>
      <c r="AJ53" s="93">
        <v>4</v>
      </c>
      <c r="AK53" s="94">
        <f>AVERAGE(Z53,AB53,AD53,AF53,AH53,AJ53)</f>
        <v>3.3333333333333335</v>
      </c>
      <c r="AL53" s="108"/>
      <c r="AM53" s="94">
        <f>W53/AK53</f>
        <v>1.2</v>
      </c>
      <c r="AN53" s="93" t="str">
        <f>_xlfn.IFS(AM53&gt;4,"HIGH",AM53&gt;3,"MEDIUM HIGH",AM53&gt;2,"MEDIUM",AM53&gt;1,"MEDIUM LOW",AM53&lt;=1,"LOW")</f>
        <v>MEDIUM LOW</v>
      </c>
      <c r="AO53" s="93">
        <v>1</v>
      </c>
      <c r="AP53" s="93">
        <f>AO53*C53</f>
        <v>4</v>
      </c>
      <c r="AQ53" s="93" t="str">
        <f>_xlfn.IFS(AP53&lt;=5,"LOW RISK",AND(AP53&gt;5,AP53&lt;=12),"MODERATE RISK",AP53&gt;12,"HIGH RISK")</f>
        <v>LOW RISK</v>
      </c>
    </row>
    <row r="54" spans="1:43" ht="56.25">
      <c r="A54" s="108"/>
      <c r="B54" s="93" t="s">
        <v>312</v>
      </c>
      <c r="C54" s="93">
        <v>4</v>
      </c>
      <c r="D54" s="108"/>
      <c r="E54" s="108" t="str">
        <f>VLOOKUP(F54,Sheet2!E:F,2,FALSE)</f>
        <v>LOWLAND</v>
      </c>
      <c r="F54" s="100" t="s">
        <v>43</v>
      </c>
      <c r="G54" s="108" t="s">
        <v>1</v>
      </c>
      <c r="H54" s="101">
        <v>2600000</v>
      </c>
      <c r="I54" s="102">
        <v>54.372599999999998</v>
      </c>
      <c r="J54" s="103">
        <v>22.616099999999999</v>
      </c>
      <c r="K54" s="101">
        <f>H54*J54</f>
        <v>58801860</v>
      </c>
      <c r="L54" s="104">
        <f>J54/I54</f>
        <v>0.41594663488595357</v>
      </c>
      <c r="M54" s="99">
        <f>_xlfn.IFS(L54&lt;=5%,1,AND(L54&gt;5%,L54&lt;=15%),2,AND(L54&gt;15%,L54&lt;=30%),3,AND(L54&gt;30%,L54&lt;=50%),4,L54&gt;50%,5)</f>
        <v>4</v>
      </c>
      <c r="N54" s="99" t="str">
        <f>ROUND(L54*100,2)&amp; "% of the road is exposed with a value of "&amp; ROUND(K54*1,2)</f>
        <v>41.59% of the road is exposed with a value of 58801860</v>
      </c>
      <c r="O54" s="106">
        <v>11.30805</v>
      </c>
      <c r="P54" s="107">
        <v>0.5</v>
      </c>
      <c r="Q54" s="93">
        <f>_xlfn.IFS(P54&lt;=5%,1,AND(P54&gt;5%,P54&lt;=15%),2,AND(P54&gt;15%,P54&lt;=30%),3,AND(P54&gt;30%,P54&lt;=50%),4,P54&gt;50%,5)</f>
        <v>4</v>
      </c>
      <c r="R54" s="106">
        <v>11.30805</v>
      </c>
      <c r="S54" s="107">
        <v>0.5</v>
      </c>
      <c r="T54" s="93">
        <f>_xlfn.IFS(S54&lt;=5%,1,AND(S54&gt;5%,S54&lt;=15%),2,AND(S54&gt;15%,S54&lt;=30%),3,AND(S54&gt;30%,S54&lt;=50%),4,S54&gt;50%,5)</f>
        <v>4</v>
      </c>
      <c r="U54" s="94">
        <f>AVERAGE(Q54,T54)</f>
        <v>4</v>
      </c>
      <c r="V54" s="93" t="str">
        <f>ROUND(P54*100,2)&amp;"% of the exposed length is cement/asphalt road while " &amp;ROUND(S54*100,2)&amp;"% is rough road"</f>
        <v>50% of the exposed length is cement/asphalt road while 50% is rough road</v>
      </c>
      <c r="W54" s="94">
        <f>AVERAGE(M54,U54)</f>
        <v>4</v>
      </c>
      <c r="X54" s="93" t="str">
        <f>_xlfn.IFS(AND(W54&gt;4,W54&lt;=5),"VERY HIGH",AND(W54&gt;3,W54&lt;=4),"HIGH",AND(W54&gt;2,W54&lt;=3),"MODERATE",AND(W54&gt;1,W54&lt;=2),"LOW",W54&lt;=1,"VERY LOW")</f>
        <v>HIGH</v>
      </c>
      <c r="Y54" s="95" t="s">
        <v>91</v>
      </c>
      <c r="Z54" s="93">
        <v>3</v>
      </c>
      <c r="AA54" s="95" t="s">
        <v>92</v>
      </c>
      <c r="AB54" s="93">
        <v>2</v>
      </c>
      <c r="AC54" s="95" t="s">
        <v>93</v>
      </c>
      <c r="AD54" s="93">
        <v>4</v>
      </c>
      <c r="AE54" s="95" t="s">
        <v>94</v>
      </c>
      <c r="AF54" s="93">
        <v>3</v>
      </c>
      <c r="AG54" s="95" t="s">
        <v>90</v>
      </c>
      <c r="AH54" s="93">
        <v>4</v>
      </c>
      <c r="AI54" s="97" t="s">
        <v>89</v>
      </c>
      <c r="AJ54" s="93">
        <v>4</v>
      </c>
      <c r="AK54" s="94">
        <f>AVERAGE(Z54,AB54,AD54,AF54,AH54,AJ54)</f>
        <v>3.3333333333333335</v>
      </c>
      <c r="AL54" s="108"/>
      <c r="AM54" s="94">
        <f>W54/AK54</f>
        <v>1.2</v>
      </c>
      <c r="AN54" s="93" t="str">
        <f>_xlfn.IFS(AM54&gt;4,"HIGH",AM54&gt;3,"MEDIUM HIGH",AM54&gt;2,"MEDIUM",AM54&gt;1,"MEDIUM LOW",AM54&lt;=1,"LOW")</f>
        <v>MEDIUM LOW</v>
      </c>
      <c r="AO54" s="93">
        <v>1</v>
      </c>
      <c r="AP54" s="93">
        <f>AO54*C54</f>
        <v>4</v>
      </c>
      <c r="AQ54" s="93" t="str">
        <f>_xlfn.IFS(AP54&lt;=5,"LOW RISK",AND(AP54&gt;5,AP54&lt;=12),"MODERATE RISK",AP54&gt;12,"HIGH RISK")</f>
        <v>LOW RISK</v>
      </c>
    </row>
    <row r="55" spans="1:43" ht="56.25">
      <c r="A55" s="108"/>
      <c r="B55" s="93" t="s">
        <v>312</v>
      </c>
      <c r="C55" s="93">
        <v>4</v>
      </c>
      <c r="D55" s="108"/>
      <c r="E55" s="108" t="str">
        <f>VLOOKUP(F55,Sheet2!E:F,2,FALSE)</f>
        <v>LOWLAND</v>
      </c>
      <c r="F55" s="100" t="s">
        <v>43</v>
      </c>
      <c r="G55" s="108" t="s">
        <v>1</v>
      </c>
      <c r="H55" s="101">
        <v>2600000</v>
      </c>
      <c r="I55" s="102">
        <v>54.372599999999998</v>
      </c>
      <c r="J55" s="103">
        <v>7.0578799999999999</v>
      </c>
      <c r="K55" s="101">
        <f>H55*J55</f>
        <v>18350488</v>
      </c>
      <c r="L55" s="104">
        <f>J55/I55</f>
        <v>0.12980582131441204</v>
      </c>
      <c r="M55" s="99">
        <f>_xlfn.IFS(L55&lt;=5%,1,AND(L55&gt;5%,L55&lt;=15%),2,AND(L55&gt;15%,L55&lt;=30%),3,AND(L55&gt;30%,L55&lt;=50%),4,L55&gt;50%,5)</f>
        <v>2</v>
      </c>
      <c r="N55" s="99" t="str">
        <f>ROUND(L55*100,2)&amp; "% of the road is exposed with a value of "&amp; ROUND(K55*1,2)</f>
        <v>12.98% of the road is exposed with a value of 18350488</v>
      </c>
      <c r="O55" s="106">
        <v>3.52894</v>
      </c>
      <c r="P55" s="107">
        <v>0.5</v>
      </c>
      <c r="Q55" s="93">
        <f>_xlfn.IFS(P55&lt;=5%,1,AND(P55&gt;5%,P55&lt;=15%),2,AND(P55&gt;15%,P55&lt;=30%),3,AND(P55&gt;30%,P55&lt;=50%),4,P55&gt;50%,5)</f>
        <v>4</v>
      </c>
      <c r="R55" s="106">
        <v>3.52894</v>
      </c>
      <c r="S55" s="107">
        <v>0.5</v>
      </c>
      <c r="T55" s="93">
        <f>_xlfn.IFS(S55&lt;=5%,1,AND(S55&gt;5%,S55&lt;=15%),2,AND(S55&gt;15%,S55&lt;=30%),3,AND(S55&gt;30%,S55&lt;=50%),4,S55&gt;50%,5)</f>
        <v>4</v>
      </c>
      <c r="U55" s="94">
        <f>AVERAGE(Q55,T55)</f>
        <v>4</v>
      </c>
      <c r="V55" s="93" t="str">
        <f>ROUND(P55*100,2)&amp;"% of the exposed length is cement/asphalt road while " &amp;ROUND(S55*100,2)&amp;"% is rough road"</f>
        <v>50% of the exposed length is cement/asphalt road while 50% is rough road</v>
      </c>
      <c r="W55" s="94">
        <f>AVERAGE(M55,U55)</f>
        <v>3</v>
      </c>
      <c r="X55" s="93" t="str">
        <f>_xlfn.IFS(AND(W55&gt;4,W55&lt;=5),"VERY HIGH",AND(W55&gt;3,W55&lt;=4),"HIGH",AND(W55&gt;2,W55&lt;=3),"MODERATE",AND(W55&gt;1,W55&lt;=2),"LOW",W55&lt;=1,"VERY LOW")</f>
        <v>MODERATE</v>
      </c>
      <c r="Y55" s="95" t="s">
        <v>91</v>
      </c>
      <c r="Z55" s="93">
        <v>3</v>
      </c>
      <c r="AA55" s="95" t="s">
        <v>92</v>
      </c>
      <c r="AB55" s="93">
        <v>2</v>
      </c>
      <c r="AC55" s="95" t="s">
        <v>93</v>
      </c>
      <c r="AD55" s="93">
        <v>4</v>
      </c>
      <c r="AE55" s="95" t="s">
        <v>94</v>
      </c>
      <c r="AF55" s="93">
        <v>3</v>
      </c>
      <c r="AG55" s="95" t="s">
        <v>90</v>
      </c>
      <c r="AH55" s="93">
        <v>4</v>
      </c>
      <c r="AI55" s="97" t="s">
        <v>89</v>
      </c>
      <c r="AJ55" s="93">
        <v>4</v>
      </c>
      <c r="AK55" s="94">
        <f>AVERAGE(Z55,AB55,AD55,AF55,AH55,AJ55)</f>
        <v>3.3333333333333335</v>
      </c>
      <c r="AL55" s="108"/>
      <c r="AM55" s="94">
        <f>W55/AK55</f>
        <v>0.89999999999999991</v>
      </c>
      <c r="AN55" s="93" t="str">
        <f>_xlfn.IFS(AM55&gt;4,"HIGH",AM55&gt;3,"MEDIUM HIGH",AM55&gt;2,"MEDIUM",AM55&gt;1,"MEDIUM LOW",AM55&lt;=1,"LOW")</f>
        <v>LOW</v>
      </c>
      <c r="AO55" s="93">
        <v>1</v>
      </c>
      <c r="AP55" s="93">
        <f>AO55*C55</f>
        <v>4</v>
      </c>
      <c r="AQ55" s="93" t="str">
        <f>_xlfn.IFS(AP55&lt;=5,"LOW RISK",AND(AP55&gt;5,AP55&lt;=12),"MODERATE RISK",AP55&gt;12,"HIGH RISK")</f>
        <v>LOW RISK</v>
      </c>
    </row>
    <row r="56" spans="1:43" ht="56.25">
      <c r="A56" s="108"/>
      <c r="B56" s="93" t="s">
        <v>312</v>
      </c>
      <c r="C56" s="93">
        <v>4</v>
      </c>
      <c r="D56" s="108"/>
      <c r="E56" s="108" t="str">
        <f>VLOOKUP(F56,Sheet2!E:F,2,FALSE)</f>
        <v>LOWLAND</v>
      </c>
      <c r="F56" s="100" t="s">
        <v>269</v>
      </c>
      <c r="G56" s="108" t="s">
        <v>300</v>
      </c>
      <c r="H56" s="101">
        <v>5200000</v>
      </c>
      <c r="I56" s="102">
        <v>3.5182199999999999</v>
      </c>
      <c r="J56" s="103">
        <v>1.5176200000000001E-2</v>
      </c>
      <c r="K56" s="101">
        <f>H56*J56</f>
        <v>78916.240000000005</v>
      </c>
      <c r="L56" s="104">
        <f>J56/I56</f>
        <v>4.3136017645286542E-3</v>
      </c>
      <c r="M56" s="99">
        <f>_xlfn.IFS(L56&lt;=5%,1,AND(L56&gt;5%,L56&lt;=15%),2,AND(L56&gt;15%,L56&lt;=30%),3,AND(L56&gt;30%,L56&lt;=50%),4,L56&gt;50%,5)</f>
        <v>1</v>
      </c>
      <c r="N56" s="99" t="str">
        <f>ROUND(L56*100,2)&amp; "% of the road is exposed with a value of "&amp; ROUND(K56*1,2)</f>
        <v>0.43% of the road is exposed with a value of 78916.24</v>
      </c>
      <c r="O56" s="106">
        <v>1.5176200000000001E-2</v>
      </c>
      <c r="P56" s="107">
        <v>1</v>
      </c>
      <c r="Q56" s="93">
        <f>_xlfn.IFS(P56&lt;=5%,1,AND(P56&gt;5%,P56&lt;=15%),2,AND(P56&gt;15%,P56&lt;=30%),3,AND(P56&gt;30%,P56&lt;=50%),4,P56&gt;50%,5)</f>
        <v>5</v>
      </c>
      <c r="R56" s="106">
        <v>0</v>
      </c>
      <c r="S56" s="107">
        <v>0</v>
      </c>
      <c r="T56" s="93">
        <f>_xlfn.IFS(S56&lt;=5%,1,AND(S56&gt;5%,S56&lt;=15%),2,AND(S56&gt;15%,S56&lt;=30%),3,AND(S56&gt;30%,S56&lt;=50%),4,S56&gt;50%,5)</f>
        <v>1</v>
      </c>
      <c r="U56" s="94">
        <f>AVERAGE(Q56,T56)</f>
        <v>3</v>
      </c>
      <c r="V56" s="93" t="str">
        <f>ROUND(P56*100,2)&amp;"% of the exposed length is cement/asphalt road while " &amp;ROUND(S56*100,2)&amp;"% is rough road"</f>
        <v>100% of the exposed length is cement/asphalt road while 0% is rough road</v>
      </c>
      <c r="W56" s="94">
        <f>AVERAGE(M56,U56)</f>
        <v>2</v>
      </c>
      <c r="X56" s="93" t="str">
        <f>_xlfn.IFS(AND(W56&gt;4,W56&lt;=5),"VERY HIGH",AND(W56&gt;3,W56&lt;=4),"HIGH",AND(W56&gt;2,W56&lt;=3),"MODERATE",AND(W56&gt;1,W56&lt;=2),"LOW",W56&lt;=1,"VERY LOW")</f>
        <v>LOW</v>
      </c>
      <c r="Y56" s="95" t="s">
        <v>91</v>
      </c>
      <c r="Z56" s="93">
        <v>3</v>
      </c>
      <c r="AA56" s="95" t="s">
        <v>92</v>
      </c>
      <c r="AB56" s="93">
        <v>2</v>
      </c>
      <c r="AC56" s="95" t="s">
        <v>93</v>
      </c>
      <c r="AD56" s="93">
        <v>4</v>
      </c>
      <c r="AE56" s="95" t="s">
        <v>94</v>
      </c>
      <c r="AF56" s="93">
        <v>3</v>
      </c>
      <c r="AG56" s="95" t="s">
        <v>90</v>
      </c>
      <c r="AH56" s="93">
        <v>4</v>
      </c>
      <c r="AI56" s="97" t="s">
        <v>89</v>
      </c>
      <c r="AJ56" s="93">
        <v>4</v>
      </c>
      <c r="AK56" s="94">
        <f>AVERAGE(Z56,AB56,AD56,AF56,AH56,AJ56)</f>
        <v>3.3333333333333335</v>
      </c>
      <c r="AL56" s="108"/>
      <c r="AM56" s="94">
        <f>W56/AK56</f>
        <v>0.6</v>
      </c>
      <c r="AN56" s="93" t="str">
        <f>_xlfn.IFS(AM56&gt;4,"HIGH",AM56&gt;3,"MEDIUM HIGH",AM56&gt;2,"MEDIUM",AM56&gt;1,"MEDIUM LOW",AM56&lt;=1,"LOW")</f>
        <v>LOW</v>
      </c>
      <c r="AO56" s="93">
        <v>1</v>
      </c>
      <c r="AP56" s="93">
        <f>AO56*C56</f>
        <v>4</v>
      </c>
      <c r="AQ56" s="93" t="str">
        <f>_xlfn.IFS(AP56&lt;=5,"LOW RISK",AND(AP56&gt;5,AP56&lt;=12),"MODERATE RISK",AP56&gt;12,"HIGH RISK")</f>
        <v>LOW RISK</v>
      </c>
    </row>
    <row r="57" spans="1:43" ht="56.25">
      <c r="A57" s="108"/>
      <c r="B57" s="93" t="s">
        <v>312</v>
      </c>
      <c r="C57" s="93">
        <v>4</v>
      </c>
      <c r="D57" s="108"/>
      <c r="E57" s="108" t="str">
        <f>VLOOKUP(F57,Sheet2!E:F,2,FALSE)</f>
        <v>LOWLAND</v>
      </c>
      <c r="F57" s="100" t="s">
        <v>269</v>
      </c>
      <c r="G57" s="108" t="s">
        <v>300</v>
      </c>
      <c r="H57" s="101">
        <v>5200000</v>
      </c>
      <c r="I57" s="102">
        <v>3.5182199999999999</v>
      </c>
      <c r="J57" s="103">
        <v>0.753104</v>
      </c>
      <c r="K57" s="101">
        <f>H57*J57</f>
        <v>3916140.8</v>
      </c>
      <c r="L57" s="104">
        <f>J57/I57</f>
        <v>0.21405824536271184</v>
      </c>
      <c r="M57" s="99">
        <f>_xlfn.IFS(L57&lt;=5%,1,AND(L57&gt;5%,L57&lt;=15%),2,AND(L57&gt;15%,L57&lt;=30%),3,AND(L57&gt;30%,L57&lt;=50%),4,L57&gt;50%,5)</f>
        <v>3</v>
      </c>
      <c r="N57" s="99" t="str">
        <f>ROUND(L57*100,2)&amp; "% of the road is exposed with a value of "&amp; ROUND(K57*1,2)</f>
        <v>21.41% of the road is exposed with a value of 3916140.8</v>
      </c>
      <c r="O57" s="106">
        <v>0.753104</v>
      </c>
      <c r="P57" s="107">
        <v>1</v>
      </c>
      <c r="Q57" s="93">
        <f>_xlfn.IFS(P57&lt;=5%,1,AND(P57&gt;5%,P57&lt;=15%),2,AND(P57&gt;15%,P57&lt;=30%),3,AND(P57&gt;30%,P57&lt;=50%),4,P57&gt;50%,5)</f>
        <v>5</v>
      </c>
      <c r="R57" s="106">
        <v>0</v>
      </c>
      <c r="S57" s="107">
        <v>0</v>
      </c>
      <c r="T57" s="93">
        <f>_xlfn.IFS(S57&lt;=5%,1,AND(S57&gt;5%,S57&lt;=15%),2,AND(S57&gt;15%,S57&lt;=30%),3,AND(S57&gt;30%,S57&lt;=50%),4,S57&gt;50%,5)</f>
        <v>1</v>
      </c>
      <c r="U57" s="94">
        <f>AVERAGE(Q57,T57)</f>
        <v>3</v>
      </c>
      <c r="V57" s="93" t="str">
        <f>ROUND(P57*100,2)&amp;"% of the exposed length is cement/asphalt road while " &amp;ROUND(S57*100,2)&amp;"% is rough road"</f>
        <v>100% of the exposed length is cement/asphalt road while 0% is rough road</v>
      </c>
      <c r="W57" s="94">
        <f>AVERAGE(M57,U57)</f>
        <v>3</v>
      </c>
      <c r="X57" s="93" t="str">
        <f>_xlfn.IFS(AND(W57&gt;4,W57&lt;=5),"VERY HIGH",AND(W57&gt;3,W57&lt;=4),"HIGH",AND(W57&gt;2,W57&lt;=3),"MODERATE",AND(W57&gt;1,W57&lt;=2),"LOW",W57&lt;=1,"VERY LOW")</f>
        <v>MODERATE</v>
      </c>
      <c r="Y57" s="95" t="s">
        <v>91</v>
      </c>
      <c r="Z57" s="93">
        <v>3</v>
      </c>
      <c r="AA57" s="95" t="s">
        <v>92</v>
      </c>
      <c r="AB57" s="93">
        <v>2</v>
      </c>
      <c r="AC57" s="95" t="s">
        <v>93</v>
      </c>
      <c r="AD57" s="93">
        <v>4</v>
      </c>
      <c r="AE57" s="95" t="s">
        <v>94</v>
      </c>
      <c r="AF57" s="93">
        <v>3</v>
      </c>
      <c r="AG57" s="95" t="s">
        <v>90</v>
      </c>
      <c r="AH57" s="93">
        <v>4</v>
      </c>
      <c r="AI57" s="97" t="s">
        <v>89</v>
      </c>
      <c r="AJ57" s="93">
        <v>4</v>
      </c>
      <c r="AK57" s="94">
        <f>AVERAGE(Z57,AB57,AD57,AF57,AH57,AJ57)</f>
        <v>3.3333333333333335</v>
      </c>
      <c r="AL57" s="108"/>
      <c r="AM57" s="94">
        <f>W57/AK57</f>
        <v>0.89999999999999991</v>
      </c>
      <c r="AN57" s="93" t="str">
        <f>_xlfn.IFS(AM57&gt;4,"HIGH",AM57&gt;3,"MEDIUM HIGH",AM57&gt;2,"MEDIUM",AM57&gt;1,"MEDIUM LOW",AM57&lt;=1,"LOW")</f>
        <v>LOW</v>
      </c>
      <c r="AO57" s="93">
        <v>1</v>
      </c>
      <c r="AP57" s="93">
        <f>AO57*C57</f>
        <v>4</v>
      </c>
      <c r="AQ57" s="93" t="str">
        <f>_xlfn.IFS(AP57&lt;=5,"LOW RISK",AND(AP57&gt;5,AP57&lt;=12),"MODERATE RISK",AP57&gt;12,"HIGH RISK")</f>
        <v>LOW RISK</v>
      </c>
    </row>
    <row r="58" spans="1:43" ht="56.25">
      <c r="A58" s="108"/>
      <c r="B58" s="93" t="s">
        <v>312</v>
      </c>
      <c r="C58" s="93">
        <v>4</v>
      </c>
      <c r="D58" s="108"/>
      <c r="E58" s="108" t="str">
        <f>VLOOKUP(F58,Sheet2!E:F,2,FALSE)</f>
        <v>LOWLAND</v>
      </c>
      <c r="F58" s="100" t="s">
        <v>269</v>
      </c>
      <c r="G58" s="108" t="s">
        <v>300</v>
      </c>
      <c r="H58" s="101">
        <v>5200000</v>
      </c>
      <c r="I58" s="102">
        <v>3.5182199999999999</v>
      </c>
      <c r="J58" s="103">
        <v>0.173959</v>
      </c>
      <c r="K58" s="101">
        <f>H58*J58</f>
        <v>904586.8</v>
      </c>
      <c r="L58" s="104">
        <f>J58/I58</f>
        <v>4.9445173980023994E-2</v>
      </c>
      <c r="M58" s="99">
        <f>_xlfn.IFS(L58&lt;=5%,1,AND(L58&gt;5%,L58&lt;=15%),2,AND(L58&gt;15%,L58&lt;=30%),3,AND(L58&gt;30%,L58&lt;=50%),4,L58&gt;50%,5)</f>
        <v>1</v>
      </c>
      <c r="N58" s="99" t="str">
        <f>ROUND(L58*100,2)&amp; "% of the road is exposed with a value of "&amp; ROUND(K58*1,2)</f>
        <v>4.94% of the road is exposed with a value of 904586.8</v>
      </c>
      <c r="O58" s="106">
        <v>0.173959</v>
      </c>
      <c r="P58" s="107">
        <v>1</v>
      </c>
      <c r="Q58" s="93">
        <f>_xlfn.IFS(P58&lt;=5%,1,AND(P58&gt;5%,P58&lt;=15%),2,AND(P58&gt;15%,P58&lt;=30%),3,AND(P58&gt;30%,P58&lt;=50%),4,P58&gt;50%,5)</f>
        <v>5</v>
      </c>
      <c r="R58" s="106">
        <v>0</v>
      </c>
      <c r="S58" s="107">
        <v>0</v>
      </c>
      <c r="T58" s="93">
        <f>_xlfn.IFS(S58&lt;=5%,1,AND(S58&gt;5%,S58&lt;=15%),2,AND(S58&gt;15%,S58&lt;=30%),3,AND(S58&gt;30%,S58&lt;=50%),4,S58&gt;50%,5)</f>
        <v>1</v>
      </c>
      <c r="U58" s="94">
        <f>AVERAGE(Q58,T58)</f>
        <v>3</v>
      </c>
      <c r="V58" s="93" t="str">
        <f>ROUND(P58*100,2)&amp;"% of the exposed length is cement/asphalt road while " &amp;ROUND(S58*100,2)&amp;"% is rough road"</f>
        <v>100% of the exposed length is cement/asphalt road while 0% is rough road</v>
      </c>
      <c r="W58" s="94">
        <f>AVERAGE(M58,U58)</f>
        <v>2</v>
      </c>
      <c r="X58" s="93" t="str">
        <f>_xlfn.IFS(AND(W58&gt;4,W58&lt;=5),"VERY HIGH",AND(W58&gt;3,W58&lt;=4),"HIGH",AND(W58&gt;2,W58&lt;=3),"MODERATE",AND(W58&gt;1,W58&lt;=2),"LOW",W58&lt;=1,"VERY LOW")</f>
        <v>LOW</v>
      </c>
      <c r="Y58" s="95" t="s">
        <v>91</v>
      </c>
      <c r="Z58" s="93">
        <v>3</v>
      </c>
      <c r="AA58" s="95" t="s">
        <v>92</v>
      </c>
      <c r="AB58" s="93">
        <v>2</v>
      </c>
      <c r="AC58" s="95" t="s">
        <v>93</v>
      </c>
      <c r="AD58" s="93">
        <v>4</v>
      </c>
      <c r="AE58" s="95" t="s">
        <v>94</v>
      </c>
      <c r="AF58" s="93">
        <v>3</v>
      </c>
      <c r="AG58" s="95" t="s">
        <v>90</v>
      </c>
      <c r="AH58" s="93">
        <v>4</v>
      </c>
      <c r="AI58" s="97" t="s">
        <v>89</v>
      </c>
      <c r="AJ58" s="93">
        <v>4</v>
      </c>
      <c r="AK58" s="94">
        <f>AVERAGE(Z58,AB58,AD58,AF58,AH58,AJ58)</f>
        <v>3.3333333333333335</v>
      </c>
      <c r="AL58" s="108"/>
      <c r="AM58" s="94">
        <f>W58/AK58</f>
        <v>0.6</v>
      </c>
      <c r="AN58" s="93" t="str">
        <f>_xlfn.IFS(AM58&gt;4,"HIGH",AM58&gt;3,"MEDIUM HIGH",AM58&gt;2,"MEDIUM",AM58&gt;1,"MEDIUM LOW",AM58&lt;=1,"LOW")</f>
        <v>LOW</v>
      </c>
      <c r="AO58" s="93">
        <v>1</v>
      </c>
      <c r="AP58" s="93">
        <f>AO58*C58</f>
        <v>4</v>
      </c>
      <c r="AQ58" s="93" t="str">
        <f>_xlfn.IFS(AP58&lt;=5,"LOW RISK",AND(AP58&gt;5,AP58&lt;=12),"MODERATE RISK",AP58&gt;12,"HIGH RISK")</f>
        <v>LOW RISK</v>
      </c>
    </row>
    <row r="59" spans="1:43" ht="56.25">
      <c r="A59" s="108"/>
      <c r="B59" s="93" t="s">
        <v>312</v>
      </c>
      <c r="C59" s="93">
        <v>4</v>
      </c>
      <c r="D59" s="108"/>
      <c r="E59" s="108" t="str">
        <f>VLOOKUP(F59,Sheet2!E:F,2,FALSE)</f>
        <v>LOWLAND</v>
      </c>
      <c r="F59" s="100" t="s">
        <v>269</v>
      </c>
      <c r="G59" s="108" t="s">
        <v>1</v>
      </c>
      <c r="H59" s="101">
        <v>2600000</v>
      </c>
      <c r="I59" s="102">
        <v>16.604099999999999</v>
      </c>
      <c r="J59" s="103">
        <v>0.33715400000000001</v>
      </c>
      <c r="K59" s="101">
        <f>H59*J59</f>
        <v>876600.4</v>
      </c>
      <c r="L59" s="104">
        <f>J59/I59</f>
        <v>2.0305466722074669E-2</v>
      </c>
      <c r="M59" s="99">
        <f>_xlfn.IFS(L59&lt;=5%,1,AND(L59&gt;5%,L59&lt;=15%),2,AND(L59&gt;15%,L59&lt;=30%),3,AND(L59&gt;30%,L59&lt;=50%),4,L59&gt;50%,5)</f>
        <v>1</v>
      </c>
      <c r="N59" s="99" t="str">
        <f>ROUND(L59*100,2)&amp; "% of the road is exposed with a value of "&amp; ROUND(K59*1,2)</f>
        <v>2.03% of the road is exposed with a value of 876600.4</v>
      </c>
      <c r="O59" s="106">
        <v>5.9271673200000007E-2</v>
      </c>
      <c r="P59" s="107">
        <v>0.17580000000000001</v>
      </c>
      <c r="Q59" s="93">
        <f>_xlfn.IFS(P59&lt;=5%,1,AND(P59&gt;5%,P59&lt;=15%),2,AND(P59&gt;15%,P59&lt;=30%),3,AND(P59&gt;30%,P59&lt;=50%),4,P59&gt;50%,5)</f>
        <v>3</v>
      </c>
      <c r="R59" s="106">
        <v>0.27788232680000002</v>
      </c>
      <c r="S59" s="107">
        <v>0.82420000000000004</v>
      </c>
      <c r="T59" s="93">
        <f>_xlfn.IFS(S59&lt;=5%,1,AND(S59&gt;5%,S59&lt;=15%),2,AND(S59&gt;15%,S59&lt;=30%),3,AND(S59&gt;30%,S59&lt;=50%),4,S59&gt;50%,5)</f>
        <v>5</v>
      </c>
      <c r="U59" s="94">
        <f>AVERAGE(Q59,T59)</f>
        <v>4</v>
      </c>
      <c r="V59" s="93" t="str">
        <f>ROUND(P59*100,2)&amp;"% of the exposed length is cement/asphalt road while " &amp;ROUND(S59*100,2)&amp;"% is rough road"</f>
        <v>17.58% of the exposed length is cement/asphalt road while 82.42% is rough road</v>
      </c>
      <c r="W59" s="94">
        <f>AVERAGE(M59,U59)</f>
        <v>2.5</v>
      </c>
      <c r="X59" s="93" t="str">
        <f>_xlfn.IFS(AND(W59&gt;4,W59&lt;=5),"VERY HIGH",AND(W59&gt;3,W59&lt;=4),"HIGH",AND(W59&gt;2,W59&lt;=3),"MODERATE",AND(W59&gt;1,W59&lt;=2),"LOW",W59&lt;=1,"VERY LOW")</f>
        <v>MODERATE</v>
      </c>
      <c r="Y59" s="95" t="s">
        <v>91</v>
      </c>
      <c r="Z59" s="93">
        <v>3</v>
      </c>
      <c r="AA59" s="95" t="s">
        <v>92</v>
      </c>
      <c r="AB59" s="93">
        <v>2</v>
      </c>
      <c r="AC59" s="95" t="s">
        <v>93</v>
      </c>
      <c r="AD59" s="93">
        <v>4</v>
      </c>
      <c r="AE59" s="95" t="s">
        <v>94</v>
      </c>
      <c r="AF59" s="93">
        <v>3</v>
      </c>
      <c r="AG59" s="95" t="s">
        <v>90</v>
      </c>
      <c r="AH59" s="93">
        <v>4</v>
      </c>
      <c r="AI59" s="97" t="s">
        <v>89</v>
      </c>
      <c r="AJ59" s="93">
        <v>4</v>
      </c>
      <c r="AK59" s="94">
        <f>AVERAGE(Z59,AB59,AD59,AF59,AH59,AJ59)</f>
        <v>3.3333333333333335</v>
      </c>
      <c r="AL59" s="108"/>
      <c r="AM59" s="94">
        <f>W59/AK59</f>
        <v>0.75</v>
      </c>
      <c r="AN59" s="93" t="str">
        <f>_xlfn.IFS(AM59&gt;4,"HIGH",AM59&gt;3,"MEDIUM HIGH",AM59&gt;2,"MEDIUM",AM59&gt;1,"MEDIUM LOW",AM59&lt;=1,"LOW")</f>
        <v>LOW</v>
      </c>
      <c r="AO59" s="93">
        <v>1</v>
      </c>
      <c r="AP59" s="93">
        <f>AO59*C59</f>
        <v>4</v>
      </c>
      <c r="AQ59" s="93" t="str">
        <f>_xlfn.IFS(AP59&lt;=5,"LOW RISK",AND(AP59&gt;5,AP59&lt;=12),"MODERATE RISK",AP59&gt;12,"HIGH RISK")</f>
        <v>LOW RISK</v>
      </c>
    </row>
    <row r="60" spans="1:43" ht="56.25">
      <c r="A60" s="108"/>
      <c r="B60" s="93" t="s">
        <v>312</v>
      </c>
      <c r="C60" s="93">
        <v>4</v>
      </c>
      <c r="D60" s="108"/>
      <c r="E60" s="108" t="str">
        <f>VLOOKUP(F60,Sheet2!E:F,2,FALSE)</f>
        <v>LOWLAND</v>
      </c>
      <c r="F60" s="100" t="s">
        <v>269</v>
      </c>
      <c r="G60" s="108" t="s">
        <v>1</v>
      </c>
      <c r="H60" s="101">
        <v>2600000</v>
      </c>
      <c r="I60" s="102">
        <v>16.604099999999999</v>
      </c>
      <c r="J60" s="103">
        <v>3.7898700000000001</v>
      </c>
      <c r="K60" s="101">
        <f>H60*J60</f>
        <v>9853662</v>
      </c>
      <c r="L60" s="104">
        <f>J60/I60</f>
        <v>0.22824904692214576</v>
      </c>
      <c r="M60" s="99">
        <f>_xlfn.IFS(L60&lt;=5%,1,AND(L60&gt;5%,L60&lt;=15%),2,AND(L60&gt;15%,L60&lt;=30%),3,AND(L60&gt;30%,L60&lt;=50%),4,L60&gt;50%,5)</f>
        <v>3</v>
      </c>
      <c r="N60" s="99" t="str">
        <f>ROUND(L60*100,2)&amp; "% of the road is exposed with a value of "&amp; ROUND(K60*1,2)</f>
        <v>22.82% of the road is exposed with a value of 9853662</v>
      </c>
      <c r="O60" s="106">
        <v>0.66625914600000002</v>
      </c>
      <c r="P60" s="107">
        <v>0.17580000000000001</v>
      </c>
      <c r="Q60" s="93">
        <f>_xlfn.IFS(P60&lt;=5%,1,AND(P60&gt;5%,P60&lt;=15%),2,AND(P60&gt;15%,P60&lt;=30%),3,AND(P60&gt;30%,P60&lt;=50%),4,P60&gt;50%,5)</f>
        <v>3</v>
      </c>
      <c r="R60" s="106">
        <v>3.1236108539999998</v>
      </c>
      <c r="S60" s="107">
        <v>0.82419999999999993</v>
      </c>
      <c r="T60" s="93">
        <f>_xlfn.IFS(S60&lt;=5%,1,AND(S60&gt;5%,S60&lt;=15%),2,AND(S60&gt;15%,S60&lt;=30%),3,AND(S60&gt;30%,S60&lt;=50%),4,S60&gt;50%,5)</f>
        <v>5</v>
      </c>
      <c r="U60" s="94">
        <f>AVERAGE(Q60,T60)</f>
        <v>4</v>
      </c>
      <c r="V60" s="93" t="str">
        <f>ROUND(P60*100,2)&amp;"% of the exposed length is cement/asphalt road while " &amp;ROUND(S60*100,2)&amp;"% is rough road"</f>
        <v>17.58% of the exposed length is cement/asphalt road while 82.42% is rough road</v>
      </c>
      <c r="W60" s="94">
        <f>AVERAGE(M60,U60)</f>
        <v>3.5</v>
      </c>
      <c r="X60" s="93" t="str">
        <f>_xlfn.IFS(AND(W60&gt;4,W60&lt;=5),"VERY HIGH",AND(W60&gt;3,W60&lt;=4),"HIGH",AND(W60&gt;2,W60&lt;=3),"MODERATE",AND(W60&gt;1,W60&lt;=2),"LOW",W60&lt;=1,"VERY LOW")</f>
        <v>HIGH</v>
      </c>
      <c r="Y60" s="95" t="s">
        <v>91</v>
      </c>
      <c r="Z60" s="93">
        <v>3</v>
      </c>
      <c r="AA60" s="95" t="s">
        <v>92</v>
      </c>
      <c r="AB60" s="93">
        <v>2</v>
      </c>
      <c r="AC60" s="95" t="s">
        <v>93</v>
      </c>
      <c r="AD60" s="93">
        <v>4</v>
      </c>
      <c r="AE60" s="95" t="s">
        <v>94</v>
      </c>
      <c r="AF60" s="93">
        <v>3</v>
      </c>
      <c r="AG60" s="95" t="s">
        <v>90</v>
      </c>
      <c r="AH60" s="93">
        <v>4</v>
      </c>
      <c r="AI60" s="97" t="s">
        <v>89</v>
      </c>
      <c r="AJ60" s="93">
        <v>4</v>
      </c>
      <c r="AK60" s="94">
        <f>AVERAGE(Z60,AB60,AD60,AF60,AH60,AJ60)</f>
        <v>3.3333333333333335</v>
      </c>
      <c r="AL60" s="108"/>
      <c r="AM60" s="94">
        <f>W60/AK60</f>
        <v>1.05</v>
      </c>
      <c r="AN60" s="93" t="str">
        <f>_xlfn.IFS(AM60&gt;4,"HIGH",AM60&gt;3,"MEDIUM HIGH",AM60&gt;2,"MEDIUM",AM60&gt;1,"MEDIUM LOW",AM60&lt;=1,"LOW")</f>
        <v>MEDIUM LOW</v>
      </c>
      <c r="AO60" s="93">
        <v>1</v>
      </c>
      <c r="AP60" s="93">
        <f>AO60*C60</f>
        <v>4</v>
      </c>
      <c r="AQ60" s="93" t="str">
        <f>_xlfn.IFS(AP60&lt;=5,"LOW RISK",AND(AP60&gt;5,AP60&lt;=12),"MODERATE RISK",AP60&gt;12,"HIGH RISK")</f>
        <v>LOW RISK</v>
      </c>
    </row>
    <row r="61" spans="1:43" ht="56.25">
      <c r="A61" s="108"/>
      <c r="B61" s="93" t="s">
        <v>312</v>
      </c>
      <c r="C61" s="93">
        <v>4</v>
      </c>
      <c r="D61" s="108"/>
      <c r="E61" s="108" t="str">
        <f>VLOOKUP(F61,Sheet2!E:F,2,FALSE)</f>
        <v>LOWLAND</v>
      </c>
      <c r="F61" s="100" t="s">
        <v>269</v>
      </c>
      <c r="G61" s="108" t="s">
        <v>1</v>
      </c>
      <c r="H61" s="101">
        <v>2600000</v>
      </c>
      <c r="I61" s="102">
        <v>16.604099999999999</v>
      </c>
      <c r="J61" s="103">
        <v>5.2870699999999996E-3</v>
      </c>
      <c r="K61" s="101">
        <f>H61*J61</f>
        <v>13746.382</v>
      </c>
      <c r="L61" s="104">
        <f>J61/I61</f>
        <v>3.1841954697936053E-4</v>
      </c>
      <c r="M61" s="99">
        <f>_xlfn.IFS(L61&lt;=5%,1,AND(L61&gt;5%,L61&lt;=15%),2,AND(L61&gt;15%,L61&lt;=30%),3,AND(L61&gt;30%,L61&lt;=50%),4,L61&gt;50%,5)</f>
        <v>1</v>
      </c>
      <c r="N61" s="99" t="str">
        <f>ROUND(L61*100,2)&amp; "% of the road is exposed with a value of "&amp; ROUND(K61*1,2)</f>
        <v>0.03% of the road is exposed with a value of 13746.38</v>
      </c>
      <c r="O61" s="106">
        <v>9.2946690599999995E-4</v>
      </c>
      <c r="P61" s="107">
        <v>0.17580000000000001</v>
      </c>
      <c r="Q61" s="93">
        <f>_xlfn.IFS(P61&lt;=5%,1,AND(P61&gt;5%,P61&lt;=15%),2,AND(P61&gt;15%,P61&lt;=30%),3,AND(P61&gt;30%,P61&lt;=50%),4,P61&gt;50%,5)</f>
        <v>3</v>
      </c>
      <c r="R61" s="106">
        <v>4.3576030939999994E-3</v>
      </c>
      <c r="S61" s="107">
        <v>0.82419999999999993</v>
      </c>
      <c r="T61" s="93">
        <f>_xlfn.IFS(S61&lt;=5%,1,AND(S61&gt;5%,S61&lt;=15%),2,AND(S61&gt;15%,S61&lt;=30%),3,AND(S61&gt;30%,S61&lt;=50%),4,S61&gt;50%,5)</f>
        <v>5</v>
      </c>
      <c r="U61" s="94">
        <f>AVERAGE(Q61,T61)</f>
        <v>4</v>
      </c>
      <c r="V61" s="93" t="str">
        <f>ROUND(P61*100,2)&amp;"% of the exposed length is cement/asphalt road while " &amp;ROUND(S61*100,2)&amp;"% is rough road"</f>
        <v>17.58% of the exposed length is cement/asphalt road while 82.42% is rough road</v>
      </c>
      <c r="W61" s="94">
        <f>AVERAGE(M61,U61)</f>
        <v>2.5</v>
      </c>
      <c r="X61" s="93" t="str">
        <f>_xlfn.IFS(AND(W61&gt;4,W61&lt;=5),"VERY HIGH",AND(W61&gt;3,W61&lt;=4),"HIGH",AND(W61&gt;2,W61&lt;=3),"MODERATE",AND(W61&gt;1,W61&lt;=2),"LOW",W61&lt;=1,"VERY LOW")</f>
        <v>MODERATE</v>
      </c>
      <c r="Y61" s="95" t="s">
        <v>91</v>
      </c>
      <c r="Z61" s="93">
        <v>3</v>
      </c>
      <c r="AA61" s="95" t="s">
        <v>92</v>
      </c>
      <c r="AB61" s="93">
        <v>2</v>
      </c>
      <c r="AC61" s="95" t="s">
        <v>93</v>
      </c>
      <c r="AD61" s="93">
        <v>4</v>
      </c>
      <c r="AE61" s="95" t="s">
        <v>94</v>
      </c>
      <c r="AF61" s="93">
        <v>3</v>
      </c>
      <c r="AG61" s="95" t="s">
        <v>90</v>
      </c>
      <c r="AH61" s="93">
        <v>4</v>
      </c>
      <c r="AI61" s="97" t="s">
        <v>89</v>
      </c>
      <c r="AJ61" s="93">
        <v>4</v>
      </c>
      <c r="AK61" s="94">
        <f>AVERAGE(Z61,AB61,AD61,AF61,AH61,AJ61)</f>
        <v>3.3333333333333335</v>
      </c>
      <c r="AL61" s="108"/>
      <c r="AM61" s="94">
        <f>W61/AK61</f>
        <v>0.75</v>
      </c>
      <c r="AN61" s="93" t="str">
        <f>_xlfn.IFS(AM61&gt;4,"HIGH",AM61&gt;3,"MEDIUM HIGH",AM61&gt;2,"MEDIUM",AM61&gt;1,"MEDIUM LOW",AM61&lt;=1,"LOW")</f>
        <v>LOW</v>
      </c>
      <c r="AO61" s="93">
        <v>1</v>
      </c>
      <c r="AP61" s="93">
        <f>AO61*C61</f>
        <v>4</v>
      </c>
      <c r="AQ61" s="93" t="str">
        <f>_xlfn.IFS(AP61&lt;=5,"LOW RISK",AND(AP61&gt;5,AP61&lt;=12),"MODERATE RISK",AP61&gt;12,"HIGH RISK")</f>
        <v>LOW RISK</v>
      </c>
    </row>
    <row r="62" spans="1:43" ht="56.25">
      <c r="A62" s="108"/>
      <c r="B62" s="93" t="s">
        <v>312</v>
      </c>
      <c r="C62" s="93">
        <v>4</v>
      </c>
      <c r="D62" s="108"/>
      <c r="E62" s="108" t="str">
        <f>VLOOKUP(F62,Sheet2!E:F,2,FALSE)</f>
        <v>LOWLAND</v>
      </c>
      <c r="F62" s="100" t="s">
        <v>46</v>
      </c>
      <c r="G62" s="108" t="s">
        <v>49</v>
      </c>
      <c r="H62" s="101">
        <v>2600000</v>
      </c>
      <c r="I62" s="102">
        <v>1.50576</v>
      </c>
      <c r="J62" s="103">
        <v>0.54539199999999999</v>
      </c>
      <c r="K62" s="101">
        <f>H62*J62</f>
        <v>1418019.2</v>
      </c>
      <c r="L62" s="104">
        <f>J62/I62</f>
        <v>0.36220380405907981</v>
      </c>
      <c r="M62" s="99">
        <f>_xlfn.IFS(L62&lt;=5%,1,AND(L62&gt;5%,L62&lt;=15%),2,AND(L62&gt;15%,L62&lt;=30%),3,AND(L62&gt;30%,L62&lt;=50%),4,L62&gt;50%,5)</f>
        <v>4</v>
      </c>
      <c r="N62" s="99" t="str">
        <f>ROUND(L62*100,2)&amp; "% of the road is exposed with a value of "&amp; ROUND(K62*1,2)</f>
        <v>36.22% of the road is exposed with a value of 1418019.2</v>
      </c>
      <c r="O62" s="106">
        <v>4.6849172799999998E-2</v>
      </c>
      <c r="P62" s="107">
        <v>8.5900000000000004E-2</v>
      </c>
      <c r="Q62" s="93">
        <f>_xlfn.IFS(P62&lt;=5%,1,AND(P62&gt;5%,P62&lt;=15%),2,AND(P62&gt;15%,P62&lt;=30%),3,AND(P62&gt;30%,P62&lt;=50%),4,P62&gt;50%,5)</f>
        <v>2</v>
      </c>
      <c r="R62" s="106">
        <v>0.49854282719999998</v>
      </c>
      <c r="S62" s="107">
        <v>0.91410000000000002</v>
      </c>
      <c r="T62" s="93">
        <f>_xlfn.IFS(S62&lt;=5%,1,AND(S62&gt;5%,S62&lt;=15%),2,AND(S62&gt;15%,S62&lt;=30%),3,AND(S62&gt;30%,S62&lt;=50%),4,S62&gt;50%,5)</f>
        <v>5</v>
      </c>
      <c r="U62" s="94">
        <f>AVERAGE(Q62,T62)</f>
        <v>3.5</v>
      </c>
      <c r="V62" s="93" t="str">
        <f>ROUND(P62*100,2)&amp;"% of the exposed length is cement/asphalt road while " &amp;ROUND(S62*100,2)&amp;"% is rough road"</f>
        <v>8.59% of the exposed length is cement/asphalt road while 91.41% is rough road</v>
      </c>
      <c r="W62" s="94">
        <f>AVERAGE(M62,U62)</f>
        <v>3.75</v>
      </c>
      <c r="X62" s="93" t="str">
        <f>_xlfn.IFS(AND(W62&gt;4,W62&lt;=5),"VERY HIGH",AND(W62&gt;3,W62&lt;=4),"HIGH",AND(W62&gt;2,W62&lt;=3),"MODERATE",AND(W62&gt;1,W62&lt;=2),"LOW",W62&lt;=1,"VERY LOW")</f>
        <v>HIGH</v>
      </c>
      <c r="Y62" s="95" t="s">
        <v>91</v>
      </c>
      <c r="Z62" s="93">
        <v>3</v>
      </c>
      <c r="AA62" s="95" t="s">
        <v>92</v>
      </c>
      <c r="AB62" s="93">
        <v>2</v>
      </c>
      <c r="AC62" s="95" t="s">
        <v>93</v>
      </c>
      <c r="AD62" s="93">
        <v>4</v>
      </c>
      <c r="AE62" s="95" t="s">
        <v>94</v>
      </c>
      <c r="AF62" s="93">
        <v>3</v>
      </c>
      <c r="AG62" s="95" t="s">
        <v>90</v>
      </c>
      <c r="AH62" s="93">
        <v>4</v>
      </c>
      <c r="AI62" s="97" t="s">
        <v>89</v>
      </c>
      <c r="AJ62" s="93">
        <v>4</v>
      </c>
      <c r="AK62" s="94">
        <f>AVERAGE(Z62,AB62,AD62,AF62,AH62,AJ62)</f>
        <v>3.3333333333333335</v>
      </c>
      <c r="AL62" s="108"/>
      <c r="AM62" s="94">
        <f>W62/AK62</f>
        <v>1.125</v>
      </c>
      <c r="AN62" s="93" t="str">
        <f>_xlfn.IFS(AM62&gt;4,"HIGH",AM62&gt;3,"MEDIUM HIGH",AM62&gt;2,"MEDIUM",AM62&gt;1,"MEDIUM LOW",AM62&lt;=1,"LOW")</f>
        <v>MEDIUM LOW</v>
      </c>
      <c r="AO62" s="93">
        <v>1</v>
      </c>
      <c r="AP62" s="93">
        <f>AO62*C62</f>
        <v>4</v>
      </c>
      <c r="AQ62" s="93" t="str">
        <f>_xlfn.IFS(AP62&lt;=5,"LOW RISK",AND(AP62&gt;5,AP62&lt;=12),"MODERATE RISK",AP62&gt;12,"HIGH RISK")</f>
        <v>LOW RISK</v>
      </c>
    </row>
    <row r="63" spans="1:43" ht="56.25">
      <c r="A63" s="108"/>
      <c r="B63" s="93" t="s">
        <v>312</v>
      </c>
      <c r="C63" s="93">
        <v>4</v>
      </c>
      <c r="D63" s="108"/>
      <c r="E63" s="108" t="str">
        <f>VLOOKUP(F63,Sheet2!E:F,2,FALSE)</f>
        <v>LOWLAND</v>
      </c>
      <c r="F63" s="100" t="s">
        <v>46</v>
      </c>
      <c r="G63" s="108" t="s">
        <v>49</v>
      </c>
      <c r="H63" s="101">
        <v>2600000</v>
      </c>
      <c r="I63" s="102">
        <v>1.50576</v>
      </c>
      <c r="J63" s="103">
        <v>0.96037300000000003</v>
      </c>
      <c r="K63" s="101">
        <f>H63*J63</f>
        <v>2496969.8000000003</v>
      </c>
      <c r="L63" s="104">
        <f>J63/I63</f>
        <v>0.63779951652321754</v>
      </c>
      <c r="M63" s="99">
        <f>_xlfn.IFS(L63&lt;=5%,1,AND(L63&gt;5%,L63&lt;=15%),2,AND(L63&gt;15%,L63&lt;=30%),3,AND(L63&gt;30%,L63&lt;=50%),4,L63&gt;50%,5)</f>
        <v>5</v>
      </c>
      <c r="N63" s="99" t="str">
        <f>ROUND(L63*100,2)&amp; "% of the road is exposed with a value of "&amp; ROUND(K63*1,2)</f>
        <v>63.78% of the road is exposed with a value of 2496969.8</v>
      </c>
      <c r="O63" s="106">
        <v>8.2496040700000009E-2</v>
      </c>
      <c r="P63" s="107">
        <v>8.5900000000000004E-2</v>
      </c>
      <c r="Q63" s="93">
        <f>_xlfn.IFS(P63&lt;=5%,1,AND(P63&gt;5%,P63&lt;=15%),2,AND(P63&gt;15%,P63&lt;=30%),3,AND(P63&gt;30%,P63&lt;=50%),4,P63&gt;50%,5)</f>
        <v>2</v>
      </c>
      <c r="R63" s="106">
        <v>0.87787695929999998</v>
      </c>
      <c r="S63" s="107">
        <v>0.91409999999999991</v>
      </c>
      <c r="T63" s="93">
        <f>_xlfn.IFS(S63&lt;=5%,1,AND(S63&gt;5%,S63&lt;=15%),2,AND(S63&gt;15%,S63&lt;=30%),3,AND(S63&gt;30%,S63&lt;=50%),4,S63&gt;50%,5)</f>
        <v>5</v>
      </c>
      <c r="U63" s="94">
        <f>AVERAGE(Q63,T63)</f>
        <v>3.5</v>
      </c>
      <c r="V63" s="93" t="str">
        <f>ROUND(P63*100,2)&amp;"% of the exposed length is cement/asphalt road while " &amp;ROUND(S63*100,2)&amp;"% is rough road"</f>
        <v>8.59% of the exposed length is cement/asphalt road while 91.41% is rough road</v>
      </c>
      <c r="W63" s="94">
        <f>AVERAGE(M63,U63)</f>
        <v>4.25</v>
      </c>
      <c r="X63" s="93" t="str">
        <f>_xlfn.IFS(AND(W63&gt;4,W63&lt;=5),"VERY HIGH",AND(W63&gt;3,W63&lt;=4),"HIGH",AND(W63&gt;2,W63&lt;=3),"MODERATE",AND(W63&gt;1,W63&lt;=2),"LOW",W63&lt;=1,"VERY LOW")</f>
        <v>VERY HIGH</v>
      </c>
      <c r="Y63" s="95" t="s">
        <v>91</v>
      </c>
      <c r="Z63" s="93">
        <v>3</v>
      </c>
      <c r="AA63" s="95" t="s">
        <v>92</v>
      </c>
      <c r="AB63" s="93">
        <v>2</v>
      </c>
      <c r="AC63" s="95" t="s">
        <v>93</v>
      </c>
      <c r="AD63" s="93">
        <v>4</v>
      </c>
      <c r="AE63" s="95" t="s">
        <v>94</v>
      </c>
      <c r="AF63" s="93">
        <v>3</v>
      </c>
      <c r="AG63" s="95" t="s">
        <v>90</v>
      </c>
      <c r="AH63" s="93">
        <v>4</v>
      </c>
      <c r="AI63" s="97" t="s">
        <v>89</v>
      </c>
      <c r="AJ63" s="93">
        <v>4</v>
      </c>
      <c r="AK63" s="94">
        <f>AVERAGE(Z63,AB63,AD63,AF63,AH63,AJ63)</f>
        <v>3.3333333333333335</v>
      </c>
      <c r="AL63" s="108"/>
      <c r="AM63" s="94">
        <f>W63/AK63</f>
        <v>1.2749999999999999</v>
      </c>
      <c r="AN63" s="93" t="str">
        <f>_xlfn.IFS(AM63&gt;4,"HIGH",AM63&gt;3,"MEDIUM HIGH",AM63&gt;2,"MEDIUM",AM63&gt;1,"MEDIUM LOW",AM63&lt;=1,"LOW")</f>
        <v>MEDIUM LOW</v>
      </c>
      <c r="AO63" s="93">
        <v>1</v>
      </c>
      <c r="AP63" s="93">
        <f>AO63*C63</f>
        <v>4</v>
      </c>
      <c r="AQ63" s="93" t="str">
        <f>_xlfn.IFS(AP63&lt;=5,"LOW RISK",AND(AP63&gt;5,AP63&lt;=12),"MODERATE RISK",AP63&gt;12,"HIGH RISK")</f>
        <v>LOW RISK</v>
      </c>
    </row>
    <row r="64" spans="1:43" ht="56.25">
      <c r="A64" s="108"/>
      <c r="B64" s="93" t="s">
        <v>312</v>
      </c>
      <c r="C64" s="93">
        <v>4</v>
      </c>
      <c r="D64" s="108"/>
      <c r="E64" s="108" t="str">
        <f>VLOOKUP(F64,Sheet2!E:F,2,FALSE)</f>
        <v>LOWLAND</v>
      </c>
      <c r="F64" s="100" t="s">
        <v>46</v>
      </c>
      <c r="G64" s="108" t="s">
        <v>1</v>
      </c>
      <c r="H64" s="101">
        <v>2600000</v>
      </c>
      <c r="I64" s="102">
        <v>4.46312</v>
      </c>
      <c r="J64" s="103">
        <v>1.1347100000000001</v>
      </c>
      <c r="K64" s="101">
        <f>H64*J64</f>
        <v>2950246.0000000005</v>
      </c>
      <c r="L64" s="104">
        <f>J64/I64</f>
        <v>0.25424142752155443</v>
      </c>
      <c r="M64" s="99">
        <f>_xlfn.IFS(L64&lt;=5%,1,AND(L64&gt;5%,L64&lt;=15%),2,AND(L64&gt;15%,L64&lt;=30%),3,AND(L64&gt;30%,L64&lt;=50%),4,L64&gt;50%,5)</f>
        <v>3</v>
      </c>
      <c r="N64" s="99" t="str">
        <f>ROUND(L64*100,2)&amp; "% of the road is exposed with a value of "&amp; ROUND(K64*1,2)</f>
        <v>25.42% of the road is exposed with a value of 2950246</v>
      </c>
      <c r="O64" s="106">
        <v>9.0776800000000005E-2</v>
      </c>
      <c r="P64" s="107">
        <v>0.08</v>
      </c>
      <c r="Q64" s="93">
        <f>_xlfn.IFS(P64&lt;=5%,1,AND(P64&gt;5%,P64&lt;=15%),2,AND(P64&gt;15%,P64&lt;=30%),3,AND(P64&gt;30%,P64&lt;=50%),4,P64&gt;50%,5)</f>
        <v>2</v>
      </c>
      <c r="R64" s="106">
        <v>1.0439332000000001</v>
      </c>
      <c r="S64" s="107">
        <v>0.92</v>
      </c>
      <c r="T64" s="93">
        <f>_xlfn.IFS(S64&lt;=5%,1,AND(S64&gt;5%,S64&lt;=15%),2,AND(S64&gt;15%,S64&lt;=30%),3,AND(S64&gt;30%,S64&lt;=50%),4,S64&gt;50%,5)</f>
        <v>5</v>
      </c>
      <c r="U64" s="94">
        <f>AVERAGE(Q64,T64)</f>
        <v>3.5</v>
      </c>
      <c r="V64" s="93" t="str">
        <f>ROUND(P64*100,2)&amp;"% of the exposed length is cement/asphalt road while " &amp;ROUND(S64*100,2)&amp;"% is rough road"</f>
        <v>8% of the exposed length is cement/asphalt road while 92% is rough road</v>
      </c>
      <c r="W64" s="94">
        <f>AVERAGE(M64,U64)</f>
        <v>3.25</v>
      </c>
      <c r="X64" s="93" t="str">
        <f>_xlfn.IFS(AND(W64&gt;4,W64&lt;=5),"VERY HIGH",AND(W64&gt;3,W64&lt;=4),"HIGH",AND(W64&gt;2,W64&lt;=3),"MODERATE",AND(W64&gt;1,W64&lt;=2),"LOW",W64&lt;=1,"VERY LOW")</f>
        <v>HIGH</v>
      </c>
      <c r="Y64" s="95" t="s">
        <v>91</v>
      </c>
      <c r="Z64" s="93">
        <v>3</v>
      </c>
      <c r="AA64" s="95" t="s">
        <v>92</v>
      </c>
      <c r="AB64" s="93">
        <v>2</v>
      </c>
      <c r="AC64" s="95" t="s">
        <v>93</v>
      </c>
      <c r="AD64" s="93">
        <v>4</v>
      </c>
      <c r="AE64" s="95" t="s">
        <v>94</v>
      </c>
      <c r="AF64" s="93">
        <v>3</v>
      </c>
      <c r="AG64" s="95" t="s">
        <v>90</v>
      </c>
      <c r="AH64" s="93">
        <v>4</v>
      </c>
      <c r="AI64" s="97" t="s">
        <v>89</v>
      </c>
      <c r="AJ64" s="93">
        <v>4</v>
      </c>
      <c r="AK64" s="94">
        <f>AVERAGE(Z64,AB64,AD64,AF64,AH64,AJ64)</f>
        <v>3.3333333333333335</v>
      </c>
      <c r="AL64" s="108"/>
      <c r="AM64" s="94">
        <f>W64/AK64</f>
        <v>0.97499999999999998</v>
      </c>
      <c r="AN64" s="93" t="str">
        <f>_xlfn.IFS(AM64&gt;4,"HIGH",AM64&gt;3,"MEDIUM HIGH",AM64&gt;2,"MEDIUM",AM64&gt;1,"MEDIUM LOW",AM64&lt;=1,"LOW")</f>
        <v>LOW</v>
      </c>
      <c r="AO64" s="93">
        <v>1</v>
      </c>
      <c r="AP64" s="93">
        <f>AO64*C64</f>
        <v>4</v>
      </c>
      <c r="AQ64" s="93" t="str">
        <f>_xlfn.IFS(AP64&lt;=5,"LOW RISK",AND(AP64&gt;5,AP64&lt;=12),"MODERATE RISK",AP64&gt;12,"HIGH RISK")</f>
        <v>LOW RISK</v>
      </c>
    </row>
    <row r="65" spans="1:43" ht="56.25">
      <c r="A65" s="108"/>
      <c r="B65" s="93" t="s">
        <v>312</v>
      </c>
      <c r="C65" s="93">
        <v>4</v>
      </c>
      <c r="D65" s="108"/>
      <c r="E65" s="108" t="str">
        <f>VLOOKUP(F65,Sheet2!E:F,2,FALSE)</f>
        <v>LOWLAND</v>
      </c>
      <c r="F65" s="100" t="s">
        <v>46</v>
      </c>
      <c r="G65" s="108" t="s">
        <v>1</v>
      </c>
      <c r="H65" s="101">
        <v>2600000</v>
      </c>
      <c r="I65" s="102">
        <v>4.46312</v>
      </c>
      <c r="J65" s="103">
        <v>0.90623699999999996</v>
      </c>
      <c r="K65" s="101">
        <f>H65*J65</f>
        <v>2356216.1999999997</v>
      </c>
      <c r="L65" s="104">
        <f>J65/I65</f>
        <v>0.20305010844431698</v>
      </c>
      <c r="M65" s="99">
        <f>_xlfn.IFS(L65&lt;=5%,1,AND(L65&gt;5%,L65&lt;=15%),2,AND(L65&gt;15%,L65&lt;=30%),3,AND(L65&gt;30%,L65&lt;=50%),4,L65&gt;50%,5)</f>
        <v>3</v>
      </c>
      <c r="N65" s="99" t="str">
        <f>ROUND(L65*100,2)&amp; "% of the road is exposed with a value of "&amp; ROUND(K65*1,2)</f>
        <v>20.31% of the road is exposed with a value of 2356216.2</v>
      </c>
      <c r="O65" s="106">
        <v>7.2498960000000001E-2</v>
      </c>
      <c r="P65" s="107">
        <v>0.08</v>
      </c>
      <c r="Q65" s="93">
        <f>_xlfn.IFS(P65&lt;=5%,1,AND(P65&gt;5%,P65&lt;=15%),2,AND(P65&gt;15%,P65&lt;=30%),3,AND(P65&gt;30%,P65&lt;=50%),4,P65&gt;50%,5)</f>
        <v>2</v>
      </c>
      <c r="R65" s="106">
        <v>0.83373803999999996</v>
      </c>
      <c r="S65" s="107">
        <v>0.92</v>
      </c>
      <c r="T65" s="93">
        <f>_xlfn.IFS(S65&lt;=5%,1,AND(S65&gt;5%,S65&lt;=15%),2,AND(S65&gt;15%,S65&lt;=30%),3,AND(S65&gt;30%,S65&lt;=50%),4,S65&gt;50%,5)</f>
        <v>5</v>
      </c>
      <c r="U65" s="94">
        <f>AVERAGE(Q65,T65)</f>
        <v>3.5</v>
      </c>
      <c r="V65" s="93" t="str">
        <f>ROUND(P65*100,2)&amp;"% of the exposed length is cement/asphalt road while " &amp;ROUND(S65*100,2)&amp;"% is rough road"</f>
        <v>8% of the exposed length is cement/asphalt road while 92% is rough road</v>
      </c>
      <c r="W65" s="94">
        <f>AVERAGE(M65,U65)</f>
        <v>3.25</v>
      </c>
      <c r="X65" s="93" t="str">
        <f>_xlfn.IFS(AND(W65&gt;4,W65&lt;=5),"VERY HIGH",AND(W65&gt;3,W65&lt;=4),"HIGH",AND(W65&gt;2,W65&lt;=3),"MODERATE",AND(W65&gt;1,W65&lt;=2),"LOW",W65&lt;=1,"VERY LOW")</f>
        <v>HIGH</v>
      </c>
      <c r="Y65" s="95" t="s">
        <v>91</v>
      </c>
      <c r="Z65" s="93">
        <v>3</v>
      </c>
      <c r="AA65" s="95" t="s">
        <v>92</v>
      </c>
      <c r="AB65" s="93">
        <v>2</v>
      </c>
      <c r="AC65" s="95" t="s">
        <v>93</v>
      </c>
      <c r="AD65" s="93">
        <v>4</v>
      </c>
      <c r="AE65" s="95" t="s">
        <v>94</v>
      </c>
      <c r="AF65" s="93">
        <v>3</v>
      </c>
      <c r="AG65" s="95" t="s">
        <v>90</v>
      </c>
      <c r="AH65" s="93">
        <v>4</v>
      </c>
      <c r="AI65" s="97" t="s">
        <v>89</v>
      </c>
      <c r="AJ65" s="93">
        <v>4</v>
      </c>
      <c r="AK65" s="94">
        <f>AVERAGE(Z65,AB65,AD65,AF65,AH65,AJ65)</f>
        <v>3.3333333333333335</v>
      </c>
      <c r="AL65" s="108"/>
      <c r="AM65" s="94">
        <f>W65/AK65</f>
        <v>0.97499999999999998</v>
      </c>
      <c r="AN65" s="93" t="str">
        <f>_xlfn.IFS(AM65&gt;4,"HIGH",AM65&gt;3,"MEDIUM HIGH",AM65&gt;2,"MEDIUM",AM65&gt;1,"MEDIUM LOW",AM65&lt;=1,"LOW")</f>
        <v>LOW</v>
      </c>
      <c r="AO65" s="93">
        <v>1</v>
      </c>
      <c r="AP65" s="93">
        <f>AO65*C65</f>
        <v>4</v>
      </c>
      <c r="AQ65" s="93" t="str">
        <f>_xlfn.IFS(AP65&lt;=5,"LOW RISK",AND(AP65&gt;5,AP65&lt;=12),"MODERATE RISK",AP65&gt;12,"HIGH RISK")</f>
        <v>LOW RISK</v>
      </c>
    </row>
    <row r="66" spans="1:43" ht="56.25">
      <c r="A66" s="108"/>
      <c r="B66" s="93" t="s">
        <v>312</v>
      </c>
      <c r="C66" s="93">
        <v>4</v>
      </c>
      <c r="D66" s="108"/>
      <c r="E66" s="108" t="str">
        <f>VLOOKUP(F66,Sheet2!E:F,2,FALSE)</f>
        <v>LOWLAND</v>
      </c>
      <c r="F66" s="100" t="s">
        <v>46</v>
      </c>
      <c r="G66" s="108" t="s">
        <v>1</v>
      </c>
      <c r="H66" s="101">
        <v>2600000</v>
      </c>
      <c r="I66" s="102">
        <v>4.46312</v>
      </c>
      <c r="J66" s="103">
        <v>2.1464599999999998</v>
      </c>
      <c r="K66" s="101">
        <f>H66*J66</f>
        <v>5580795.9999999991</v>
      </c>
      <c r="L66" s="104">
        <f>J66/I66</f>
        <v>0.48093262112602841</v>
      </c>
      <c r="M66" s="99">
        <f>_xlfn.IFS(L66&lt;=5%,1,AND(L66&gt;5%,L66&lt;=15%),2,AND(L66&gt;15%,L66&lt;=30%),3,AND(L66&gt;30%,L66&lt;=50%),4,L66&gt;50%,5)</f>
        <v>4</v>
      </c>
      <c r="N66" s="99" t="str">
        <f>ROUND(L66*100,2)&amp; "% of the road is exposed with a value of "&amp; ROUND(K66*1,2)</f>
        <v>48.09% of the road is exposed with a value of 5580796</v>
      </c>
      <c r="O66" s="106">
        <v>0.17171679999999998</v>
      </c>
      <c r="P66" s="107">
        <v>0.08</v>
      </c>
      <c r="Q66" s="93">
        <f>_xlfn.IFS(P66&lt;=5%,1,AND(P66&gt;5%,P66&lt;=15%),2,AND(P66&gt;15%,P66&lt;=30%),3,AND(P66&gt;30%,P66&lt;=50%),4,P66&gt;50%,5)</f>
        <v>2</v>
      </c>
      <c r="R66" s="106">
        <v>1.9747431999999998</v>
      </c>
      <c r="S66" s="107">
        <v>0.92</v>
      </c>
      <c r="T66" s="93">
        <f>_xlfn.IFS(S66&lt;=5%,1,AND(S66&gt;5%,S66&lt;=15%),2,AND(S66&gt;15%,S66&lt;=30%),3,AND(S66&gt;30%,S66&lt;=50%),4,S66&gt;50%,5)</f>
        <v>5</v>
      </c>
      <c r="U66" s="94">
        <f>AVERAGE(Q66,T66)</f>
        <v>3.5</v>
      </c>
      <c r="V66" s="93" t="str">
        <f>ROUND(P66*100,2)&amp;"% of the exposed length is cement/asphalt road while " &amp;ROUND(S66*100,2)&amp;"% is rough road"</f>
        <v>8% of the exposed length is cement/asphalt road while 92% is rough road</v>
      </c>
      <c r="W66" s="94">
        <f>AVERAGE(M66,U66)</f>
        <v>3.75</v>
      </c>
      <c r="X66" s="93" t="str">
        <f>_xlfn.IFS(AND(W66&gt;4,W66&lt;=5),"VERY HIGH",AND(W66&gt;3,W66&lt;=4),"HIGH",AND(W66&gt;2,W66&lt;=3),"MODERATE",AND(W66&gt;1,W66&lt;=2),"LOW",W66&lt;=1,"VERY LOW")</f>
        <v>HIGH</v>
      </c>
      <c r="Y66" s="95" t="s">
        <v>91</v>
      </c>
      <c r="Z66" s="93">
        <v>3</v>
      </c>
      <c r="AA66" s="95" t="s">
        <v>92</v>
      </c>
      <c r="AB66" s="93">
        <v>2</v>
      </c>
      <c r="AC66" s="95" t="s">
        <v>93</v>
      </c>
      <c r="AD66" s="93">
        <v>4</v>
      </c>
      <c r="AE66" s="95" t="s">
        <v>94</v>
      </c>
      <c r="AF66" s="93">
        <v>3</v>
      </c>
      <c r="AG66" s="95" t="s">
        <v>90</v>
      </c>
      <c r="AH66" s="93">
        <v>4</v>
      </c>
      <c r="AI66" s="97" t="s">
        <v>89</v>
      </c>
      <c r="AJ66" s="93">
        <v>4</v>
      </c>
      <c r="AK66" s="94">
        <f>AVERAGE(Z66,AB66,AD66,AF66,AH66,AJ66)</f>
        <v>3.3333333333333335</v>
      </c>
      <c r="AL66" s="108"/>
      <c r="AM66" s="94">
        <f>W66/AK66</f>
        <v>1.125</v>
      </c>
      <c r="AN66" s="93" t="str">
        <f>_xlfn.IFS(AM66&gt;4,"HIGH",AM66&gt;3,"MEDIUM HIGH",AM66&gt;2,"MEDIUM",AM66&gt;1,"MEDIUM LOW",AM66&lt;=1,"LOW")</f>
        <v>MEDIUM LOW</v>
      </c>
      <c r="AO66" s="93">
        <v>1</v>
      </c>
      <c r="AP66" s="93">
        <f>AO66*C66</f>
        <v>4</v>
      </c>
      <c r="AQ66" s="93" t="str">
        <f>_xlfn.IFS(AP66&lt;=5,"LOW RISK",AND(AP66&gt;5,AP66&lt;=12),"MODERATE RISK",AP66&gt;12,"HIGH RISK")</f>
        <v>LOW RISK</v>
      </c>
    </row>
    <row r="67" spans="1:43" ht="56.25">
      <c r="A67" s="108"/>
      <c r="B67" s="93" t="s">
        <v>312</v>
      </c>
      <c r="C67" s="93">
        <v>4</v>
      </c>
      <c r="D67" s="108"/>
      <c r="E67" s="108" t="str">
        <f>VLOOKUP(F67,Sheet2!E:F,2,FALSE)</f>
        <v>LOWLAND</v>
      </c>
      <c r="F67" s="100" t="s">
        <v>47</v>
      </c>
      <c r="G67" s="108" t="s">
        <v>49</v>
      </c>
      <c r="H67" s="101">
        <v>2600000</v>
      </c>
      <c r="I67" s="102">
        <v>0.16780900000000001</v>
      </c>
      <c r="J67" s="103">
        <v>0.16780900000000001</v>
      </c>
      <c r="K67" s="101">
        <f>H67*J67</f>
        <v>436303.4</v>
      </c>
      <c r="L67" s="104">
        <f>J67/I67</f>
        <v>1</v>
      </c>
      <c r="M67" s="99">
        <f>_xlfn.IFS(L67&lt;=5%,1,AND(L67&gt;5%,L67&lt;=15%),2,AND(L67&gt;15%,L67&lt;=30%),3,AND(L67&gt;30%,L67&lt;=50%),4,L67&gt;50%,5)</f>
        <v>5</v>
      </c>
      <c r="N67" s="99" t="str">
        <f>ROUND(L67*100,2)&amp; "% of the road is exposed with a value of "&amp; ROUND(K67*1,2)</f>
        <v>100% of the road is exposed with a value of 436303.4</v>
      </c>
      <c r="O67" s="106">
        <v>1.7351450600000002E-2</v>
      </c>
      <c r="P67" s="107">
        <v>0.10340000000000001</v>
      </c>
      <c r="Q67" s="93">
        <f>_xlfn.IFS(P67&lt;=5%,1,AND(P67&gt;5%,P67&lt;=15%),2,AND(P67&gt;15%,P67&lt;=30%),3,AND(P67&gt;30%,P67&lt;=50%),4,P67&gt;50%,5)</f>
        <v>2</v>
      </c>
      <c r="R67" s="106">
        <v>0.1504575494</v>
      </c>
      <c r="S67" s="107">
        <v>0.89659999999999995</v>
      </c>
      <c r="T67" s="93">
        <f>_xlfn.IFS(S67&lt;=5%,1,AND(S67&gt;5%,S67&lt;=15%),2,AND(S67&gt;15%,S67&lt;=30%),3,AND(S67&gt;30%,S67&lt;=50%),4,S67&gt;50%,5)</f>
        <v>5</v>
      </c>
      <c r="U67" s="94">
        <f>AVERAGE(Q67,T67)</f>
        <v>3.5</v>
      </c>
      <c r="V67" s="93" t="str">
        <f>ROUND(P67*100,2)&amp;"% of the exposed length is cement/asphalt road while " &amp;ROUND(S67*100,2)&amp;"% is rough road"</f>
        <v>10.34% of the exposed length is cement/asphalt road while 89.66% is rough road</v>
      </c>
      <c r="W67" s="94">
        <f>AVERAGE(M67,U67)</f>
        <v>4.25</v>
      </c>
      <c r="X67" s="93" t="str">
        <f>_xlfn.IFS(AND(W67&gt;4,W67&lt;=5),"VERY HIGH",AND(W67&gt;3,W67&lt;=4),"HIGH",AND(W67&gt;2,W67&lt;=3),"MODERATE",AND(W67&gt;1,W67&lt;=2),"LOW",W67&lt;=1,"VERY LOW")</f>
        <v>VERY HIGH</v>
      </c>
      <c r="Y67" s="95" t="s">
        <v>91</v>
      </c>
      <c r="Z67" s="93">
        <v>3</v>
      </c>
      <c r="AA67" s="95" t="s">
        <v>92</v>
      </c>
      <c r="AB67" s="93">
        <v>2</v>
      </c>
      <c r="AC67" s="95" t="s">
        <v>93</v>
      </c>
      <c r="AD67" s="93">
        <v>4</v>
      </c>
      <c r="AE67" s="95" t="s">
        <v>94</v>
      </c>
      <c r="AF67" s="93">
        <v>3</v>
      </c>
      <c r="AG67" s="95" t="s">
        <v>90</v>
      </c>
      <c r="AH67" s="93">
        <v>4</v>
      </c>
      <c r="AI67" s="97" t="s">
        <v>89</v>
      </c>
      <c r="AJ67" s="93">
        <v>4</v>
      </c>
      <c r="AK67" s="94">
        <f>AVERAGE(Z67,AB67,AD67,AF67,AH67,AJ67)</f>
        <v>3.3333333333333335</v>
      </c>
      <c r="AL67" s="108"/>
      <c r="AM67" s="94">
        <f>W67/AK67</f>
        <v>1.2749999999999999</v>
      </c>
      <c r="AN67" s="93" t="str">
        <f>_xlfn.IFS(AM67&gt;4,"HIGH",AM67&gt;3,"MEDIUM HIGH",AM67&gt;2,"MEDIUM",AM67&gt;1,"MEDIUM LOW",AM67&lt;=1,"LOW")</f>
        <v>MEDIUM LOW</v>
      </c>
      <c r="AO67" s="93">
        <v>1</v>
      </c>
      <c r="AP67" s="93">
        <f>AO67*C67</f>
        <v>4</v>
      </c>
      <c r="AQ67" s="93" t="str">
        <f>_xlfn.IFS(AP67&lt;=5,"LOW RISK",AND(AP67&gt;5,AP67&lt;=12),"MODERATE RISK",AP67&gt;12,"HIGH RISK")</f>
        <v>LOW RISK</v>
      </c>
    </row>
    <row r="68" spans="1:43" ht="56.25">
      <c r="A68" s="108"/>
      <c r="B68" s="93" t="s">
        <v>312</v>
      </c>
      <c r="C68" s="93">
        <v>4</v>
      </c>
      <c r="D68" s="108"/>
      <c r="E68" s="108" t="str">
        <f>VLOOKUP(F68,Sheet2!E:F,2,FALSE)</f>
        <v>LOWLAND</v>
      </c>
      <c r="F68" s="100" t="s">
        <v>47</v>
      </c>
      <c r="G68" s="108" t="s">
        <v>1</v>
      </c>
      <c r="H68" s="101">
        <v>2600000</v>
      </c>
      <c r="I68" s="102">
        <v>14.1403</v>
      </c>
      <c r="J68" s="103">
        <v>5.5745500000000003</v>
      </c>
      <c r="K68" s="101">
        <f>H68*J68</f>
        <v>14493830</v>
      </c>
      <c r="L68" s="104">
        <f>J68/I68</f>
        <v>0.39423138122953549</v>
      </c>
      <c r="M68" s="99">
        <f>_xlfn.IFS(L68&lt;=5%,1,AND(L68&gt;5%,L68&lt;=15%),2,AND(L68&gt;15%,L68&lt;=30%),3,AND(L68&gt;30%,L68&lt;=50%),4,L68&gt;50%,5)</f>
        <v>4</v>
      </c>
      <c r="N68" s="99" t="str">
        <f>ROUND(L68*100,2)&amp; "% of the road is exposed with a value of "&amp; ROUND(K68*1,2)</f>
        <v>39.42% of the road is exposed with a value of 14493830</v>
      </c>
      <c r="O68" s="106">
        <v>0.44596400000000003</v>
      </c>
      <c r="P68" s="107">
        <v>0.08</v>
      </c>
      <c r="Q68" s="93">
        <f>_xlfn.IFS(P68&lt;=5%,1,AND(P68&gt;5%,P68&lt;=15%),2,AND(P68&gt;15%,P68&lt;=30%),3,AND(P68&gt;30%,P68&lt;=50%),4,P68&gt;50%,5)</f>
        <v>2</v>
      </c>
      <c r="R68" s="106">
        <v>5.1285860000000003</v>
      </c>
      <c r="S68" s="107">
        <v>0.92</v>
      </c>
      <c r="T68" s="93">
        <f>_xlfn.IFS(S68&lt;=5%,1,AND(S68&gt;5%,S68&lt;=15%),2,AND(S68&gt;15%,S68&lt;=30%),3,AND(S68&gt;30%,S68&lt;=50%),4,S68&gt;50%,5)</f>
        <v>5</v>
      </c>
      <c r="U68" s="94">
        <f>AVERAGE(Q68,T68)</f>
        <v>3.5</v>
      </c>
      <c r="V68" s="93" t="str">
        <f>ROUND(P68*100,2)&amp;"% of the exposed length is cement/asphalt road while " &amp;ROUND(S68*100,2)&amp;"% is rough road"</f>
        <v>8% of the exposed length is cement/asphalt road while 92% is rough road</v>
      </c>
      <c r="W68" s="94">
        <f>AVERAGE(M68,U68)</f>
        <v>3.75</v>
      </c>
      <c r="X68" s="93" t="str">
        <f>_xlfn.IFS(AND(W68&gt;4,W68&lt;=5),"VERY HIGH",AND(W68&gt;3,W68&lt;=4),"HIGH",AND(W68&gt;2,W68&lt;=3),"MODERATE",AND(W68&gt;1,W68&lt;=2),"LOW",W68&lt;=1,"VERY LOW")</f>
        <v>HIGH</v>
      </c>
      <c r="Y68" s="95" t="s">
        <v>91</v>
      </c>
      <c r="Z68" s="93">
        <v>3</v>
      </c>
      <c r="AA68" s="95" t="s">
        <v>92</v>
      </c>
      <c r="AB68" s="93">
        <v>2</v>
      </c>
      <c r="AC68" s="95" t="s">
        <v>93</v>
      </c>
      <c r="AD68" s="93">
        <v>4</v>
      </c>
      <c r="AE68" s="95" t="s">
        <v>94</v>
      </c>
      <c r="AF68" s="93">
        <v>3</v>
      </c>
      <c r="AG68" s="95" t="s">
        <v>90</v>
      </c>
      <c r="AH68" s="93">
        <v>4</v>
      </c>
      <c r="AI68" s="97" t="s">
        <v>89</v>
      </c>
      <c r="AJ68" s="93">
        <v>4</v>
      </c>
      <c r="AK68" s="94">
        <f>AVERAGE(Z68,AB68,AD68,AF68,AH68,AJ68)</f>
        <v>3.3333333333333335</v>
      </c>
      <c r="AL68" s="108"/>
      <c r="AM68" s="94">
        <f>W68/AK68</f>
        <v>1.125</v>
      </c>
      <c r="AN68" s="93" t="str">
        <f>_xlfn.IFS(AM68&gt;4,"HIGH",AM68&gt;3,"MEDIUM HIGH",AM68&gt;2,"MEDIUM",AM68&gt;1,"MEDIUM LOW",AM68&lt;=1,"LOW")</f>
        <v>MEDIUM LOW</v>
      </c>
      <c r="AO68" s="93">
        <v>1</v>
      </c>
      <c r="AP68" s="93">
        <f>AO68*C68</f>
        <v>4</v>
      </c>
      <c r="AQ68" s="93" t="str">
        <f>_xlfn.IFS(AP68&lt;=5,"LOW RISK",AND(AP68&gt;5,AP68&lt;=12),"MODERATE RISK",AP68&gt;12,"HIGH RISK")</f>
        <v>LOW RISK</v>
      </c>
    </row>
    <row r="69" spans="1:43" ht="56.25">
      <c r="A69" s="108"/>
      <c r="B69" s="93" t="s">
        <v>312</v>
      </c>
      <c r="C69" s="93">
        <v>4</v>
      </c>
      <c r="D69" s="108"/>
      <c r="E69" s="108" t="str">
        <f>VLOOKUP(F69,Sheet2!E:F,2,FALSE)</f>
        <v>LOWLAND</v>
      </c>
      <c r="F69" s="100" t="s">
        <v>47</v>
      </c>
      <c r="G69" s="108" t="s">
        <v>1</v>
      </c>
      <c r="H69" s="101">
        <v>2600000</v>
      </c>
      <c r="I69" s="102">
        <v>14.1403</v>
      </c>
      <c r="J69" s="103">
        <v>0.90847500000000003</v>
      </c>
      <c r="K69" s="101">
        <f>H69*J69</f>
        <v>2362035</v>
      </c>
      <c r="L69" s="104">
        <f>J69/I69</f>
        <v>6.4247222477599494E-2</v>
      </c>
      <c r="M69" s="99">
        <f>_xlfn.IFS(L69&lt;=5%,1,AND(L69&gt;5%,L69&lt;=15%),2,AND(L69&gt;15%,L69&lt;=30%),3,AND(L69&gt;30%,L69&lt;=50%),4,L69&gt;50%,5)</f>
        <v>2</v>
      </c>
      <c r="N69" s="99" t="str">
        <f>ROUND(L69*100,2)&amp; "% of the road is exposed with a value of "&amp; ROUND(K69*1,2)</f>
        <v>6.42% of the road is exposed with a value of 2362035</v>
      </c>
      <c r="O69" s="106">
        <v>7.2678000000000006E-2</v>
      </c>
      <c r="P69" s="107">
        <v>0.08</v>
      </c>
      <c r="Q69" s="93">
        <f>_xlfn.IFS(P69&lt;=5%,1,AND(P69&gt;5%,P69&lt;=15%),2,AND(P69&gt;15%,P69&lt;=30%),3,AND(P69&gt;30%,P69&lt;=50%),4,P69&gt;50%,5)</f>
        <v>2</v>
      </c>
      <c r="R69" s="106">
        <v>0.83579700000000001</v>
      </c>
      <c r="S69" s="107">
        <v>0.91999999999999993</v>
      </c>
      <c r="T69" s="93">
        <f>_xlfn.IFS(S69&lt;=5%,1,AND(S69&gt;5%,S69&lt;=15%),2,AND(S69&gt;15%,S69&lt;=30%),3,AND(S69&gt;30%,S69&lt;=50%),4,S69&gt;50%,5)</f>
        <v>5</v>
      </c>
      <c r="U69" s="94">
        <f>AVERAGE(Q69,T69)</f>
        <v>3.5</v>
      </c>
      <c r="V69" s="93" t="str">
        <f>ROUND(P69*100,2)&amp;"% of the exposed length is cement/asphalt road while " &amp;ROUND(S69*100,2)&amp;"% is rough road"</f>
        <v>8% of the exposed length is cement/asphalt road while 92% is rough road</v>
      </c>
      <c r="W69" s="94">
        <f>AVERAGE(M69,U69)</f>
        <v>2.75</v>
      </c>
      <c r="X69" s="93" t="str">
        <f>_xlfn.IFS(AND(W69&gt;4,W69&lt;=5),"VERY HIGH",AND(W69&gt;3,W69&lt;=4),"HIGH",AND(W69&gt;2,W69&lt;=3),"MODERATE",AND(W69&gt;1,W69&lt;=2),"LOW",W69&lt;=1,"VERY LOW")</f>
        <v>MODERATE</v>
      </c>
      <c r="Y69" s="95" t="s">
        <v>91</v>
      </c>
      <c r="Z69" s="93">
        <v>3</v>
      </c>
      <c r="AA69" s="95" t="s">
        <v>92</v>
      </c>
      <c r="AB69" s="93">
        <v>2</v>
      </c>
      <c r="AC69" s="95" t="s">
        <v>93</v>
      </c>
      <c r="AD69" s="93">
        <v>4</v>
      </c>
      <c r="AE69" s="95" t="s">
        <v>94</v>
      </c>
      <c r="AF69" s="93">
        <v>3</v>
      </c>
      <c r="AG69" s="95" t="s">
        <v>90</v>
      </c>
      <c r="AH69" s="93">
        <v>4</v>
      </c>
      <c r="AI69" s="97" t="s">
        <v>89</v>
      </c>
      <c r="AJ69" s="93">
        <v>4</v>
      </c>
      <c r="AK69" s="94">
        <f>AVERAGE(Z69,AB69,AD69,AF69,AH69,AJ69)</f>
        <v>3.3333333333333335</v>
      </c>
      <c r="AL69" s="108"/>
      <c r="AM69" s="94">
        <f>W69/AK69</f>
        <v>0.82499999999999996</v>
      </c>
      <c r="AN69" s="93" t="str">
        <f>_xlfn.IFS(AM69&gt;4,"HIGH",AM69&gt;3,"MEDIUM HIGH",AM69&gt;2,"MEDIUM",AM69&gt;1,"MEDIUM LOW",AM69&lt;=1,"LOW")</f>
        <v>LOW</v>
      </c>
      <c r="AO69" s="93">
        <v>1</v>
      </c>
      <c r="AP69" s="93">
        <f>AO69*C69</f>
        <v>4</v>
      </c>
      <c r="AQ69" s="93" t="str">
        <f>_xlfn.IFS(AP69&lt;=5,"LOW RISK",AND(AP69&gt;5,AP69&lt;=12),"MODERATE RISK",AP69&gt;12,"HIGH RISK")</f>
        <v>LOW RISK</v>
      </c>
    </row>
    <row r="70" spans="1:43" ht="56.25">
      <c r="A70" s="108"/>
      <c r="B70" s="93" t="s">
        <v>312</v>
      </c>
      <c r="C70" s="93">
        <v>4</v>
      </c>
      <c r="D70" s="108"/>
      <c r="E70" s="108" t="str">
        <f>VLOOKUP(F70,Sheet2!E:F,2,FALSE)</f>
        <v>LOWLAND</v>
      </c>
      <c r="F70" s="100" t="s">
        <v>47</v>
      </c>
      <c r="G70" s="108" t="s">
        <v>1</v>
      </c>
      <c r="H70" s="101">
        <v>2600000</v>
      </c>
      <c r="I70" s="102">
        <v>14.1403</v>
      </c>
      <c r="J70" s="103">
        <v>7.3103300000000004</v>
      </c>
      <c r="K70" s="101">
        <f>H70*J70</f>
        <v>19006858</v>
      </c>
      <c r="L70" s="104">
        <f>J70/I70</f>
        <v>0.51698549535724136</v>
      </c>
      <c r="M70" s="99">
        <f>_xlfn.IFS(L70&lt;=5%,1,AND(L70&gt;5%,L70&lt;=15%),2,AND(L70&gt;15%,L70&lt;=30%),3,AND(L70&gt;30%,L70&lt;=50%),4,L70&gt;50%,5)</f>
        <v>5</v>
      </c>
      <c r="N70" s="99" t="str">
        <f>ROUND(L70*100,2)&amp; "% of the road is exposed with a value of "&amp; ROUND(K70*1,2)</f>
        <v>51.7% of the road is exposed with a value of 19006858</v>
      </c>
      <c r="O70" s="106">
        <v>0.58482640000000008</v>
      </c>
      <c r="P70" s="107">
        <v>0.08</v>
      </c>
      <c r="Q70" s="93">
        <f>_xlfn.IFS(P70&lt;=5%,1,AND(P70&gt;5%,P70&lt;=15%),2,AND(P70&gt;15%,P70&lt;=30%),3,AND(P70&gt;30%,P70&lt;=50%),4,P70&gt;50%,5)</f>
        <v>2</v>
      </c>
      <c r="R70" s="106">
        <v>6.7255036000000006</v>
      </c>
      <c r="S70" s="107">
        <v>0.92</v>
      </c>
      <c r="T70" s="93">
        <f>_xlfn.IFS(S70&lt;=5%,1,AND(S70&gt;5%,S70&lt;=15%),2,AND(S70&gt;15%,S70&lt;=30%),3,AND(S70&gt;30%,S70&lt;=50%),4,S70&gt;50%,5)</f>
        <v>5</v>
      </c>
      <c r="U70" s="94">
        <f>AVERAGE(Q70,T70)</f>
        <v>3.5</v>
      </c>
      <c r="V70" s="93" t="str">
        <f>ROUND(P70*100,2)&amp;"% of the exposed length is cement/asphalt road while " &amp;ROUND(S70*100,2)&amp;"% is rough road"</f>
        <v>8% of the exposed length is cement/asphalt road while 92% is rough road</v>
      </c>
      <c r="W70" s="94">
        <f>AVERAGE(M70,U70)</f>
        <v>4.25</v>
      </c>
      <c r="X70" s="93" t="str">
        <f>_xlfn.IFS(AND(W70&gt;4,W70&lt;=5),"VERY HIGH",AND(W70&gt;3,W70&lt;=4),"HIGH",AND(W70&gt;2,W70&lt;=3),"MODERATE",AND(W70&gt;1,W70&lt;=2),"LOW",W70&lt;=1,"VERY LOW")</f>
        <v>VERY HIGH</v>
      </c>
      <c r="Y70" s="95" t="s">
        <v>91</v>
      </c>
      <c r="Z70" s="93">
        <v>3</v>
      </c>
      <c r="AA70" s="95" t="s">
        <v>92</v>
      </c>
      <c r="AB70" s="93">
        <v>2</v>
      </c>
      <c r="AC70" s="95" t="s">
        <v>93</v>
      </c>
      <c r="AD70" s="93">
        <v>4</v>
      </c>
      <c r="AE70" s="95" t="s">
        <v>94</v>
      </c>
      <c r="AF70" s="93">
        <v>3</v>
      </c>
      <c r="AG70" s="95" t="s">
        <v>90</v>
      </c>
      <c r="AH70" s="93">
        <v>4</v>
      </c>
      <c r="AI70" s="97" t="s">
        <v>89</v>
      </c>
      <c r="AJ70" s="93">
        <v>4</v>
      </c>
      <c r="AK70" s="94">
        <f>AVERAGE(Z70,AB70,AD70,AF70,AH70,AJ70)</f>
        <v>3.3333333333333335</v>
      </c>
      <c r="AL70" s="108"/>
      <c r="AM70" s="94">
        <f>W70/AK70</f>
        <v>1.2749999999999999</v>
      </c>
      <c r="AN70" s="93" t="str">
        <f>_xlfn.IFS(AM70&gt;4,"HIGH",AM70&gt;3,"MEDIUM HIGH",AM70&gt;2,"MEDIUM",AM70&gt;1,"MEDIUM LOW",AM70&lt;=1,"LOW")</f>
        <v>MEDIUM LOW</v>
      </c>
      <c r="AO70" s="93">
        <v>1</v>
      </c>
      <c r="AP70" s="93">
        <f>AO70*C70</f>
        <v>4</v>
      </c>
      <c r="AQ70" s="93" t="str">
        <f>_xlfn.IFS(AP70&lt;=5,"LOW RISK",AND(AP70&gt;5,AP70&lt;=12),"MODERATE RISK",AP70&gt;12,"HIGH RISK")</f>
        <v>LOW RISK</v>
      </c>
    </row>
    <row r="71" spans="1:43" ht="56.25">
      <c r="A71" s="108"/>
      <c r="B71" s="93" t="s">
        <v>312</v>
      </c>
      <c r="C71" s="93">
        <v>4</v>
      </c>
      <c r="D71" s="108"/>
      <c r="E71" s="108" t="str">
        <f>VLOOKUP(F71,Sheet2!E:F,2,FALSE)</f>
        <v>LOWLAND</v>
      </c>
      <c r="F71" s="100" t="s">
        <v>278</v>
      </c>
      <c r="G71" s="108" t="s">
        <v>49</v>
      </c>
      <c r="H71" s="101">
        <v>2600000</v>
      </c>
      <c r="I71" s="102">
        <v>0.87569799999999998</v>
      </c>
      <c r="J71" s="103">
        <v>4.3751900000000003E-2</v>
      </c>
      <c r="K71" s="101">
        <f>H71*J71</f>
        <v>113754.94</v>
      </c>
      <c r="L71" s="104">
        <f>J71/I71</f>
        <v>4.9962315775529925E-2</v>
      </c>
      <c r="M71" s="99">
        <f>_xlfn.IFS(L71&lt;=5%,1,AND(L71&gt;5%,L71&lt;=15%),2,AND(L71&gt;15%,L71&lt;=30%),3,AND(L71&gt;30%,L71&lt;=50%),4,L71&gt;50%,5)</f>
        <v>1</v>
      </c>
      <c r="N71" s="99" t="str">
        <f>ROUND(L71*100,2)&amp; "% of the road is exposed with a value of "&amp; ROUND(K71*1,2)</f>
        <v>5% of the road is exposed with a value of 113754.94</v>
      </c>
      <c r="O71" s="106">
        <v>1.0636086890000002E-2</v>
      </c>
      <c r="P71" s="107">
        <v>0.24310000000000001</v>
      </c>
      <c r="Q71" s="93">
        <f>_xlfn.IFS(P71&lt;=5%,1,AND(P71&gt;5%,P71&lt;=15%),2,AND(P71&gt;15%,P71&lt;=30%),3,AND(P71&gt;30%,P71&lt;=50%),4,P71&gt;50%,5)</f>
        <v>3</v>
      </c>
      <c r="R71" s="106">
        <v>3.3115813110000003E-2</v>
      </c>
      <c r="S71" s="107">
        <v>0.75690000000000002</v>
      </c>
      <c r="T71" s="93">
        <f>_xlfn.IFS(S71&lt;=5%,1,AND(S71&gt;5%,S71&lt;=15%),2,AND(S71&gt;15%,S71&lt;=30%),3,AND(S71&gt;30%,S71&lt;=50%),4,S71&gt;50%,5)</f>
        <v>5</v>
      </c>
      <c r="U71" s="94">
        <f>AVERAGE(Q71,T71)</f>
        <v>4</v>
      </c>
      <c r="V71" s="93" t="str">
        <f>ROUND(P71*100,2)&amp;"% of the exposed length is cement/asphalt road while " &amp;ROUND(S71*100,2)&amp;"% is rough road"</f>
        <v>24.31% of the exposed length is cement/asphalt road while 75.69% is rough road</v>
      </c>
      <c r="W71" s="94">
        <f>AVERAGE(M71,U71)</f>
        <v>2.5</v>
      </c>
      <c r="X71" s="93" t="str">
        <f>_xlfn.IFS(AND(W71&gt;4,W71&lt;=5),"VERY HIGH",AND(W71&gt;3,W71&lt;=4),"HIGH",AND(W71&gt;2,W71&lt;=3),"MODERATE",AND(W71&gt;1,W71&lt;=2),"LOW",W71&lt;=1,"VERY LOW")</f>
        <v>MODERATE</v>
      </c>
      <c r="Y71" s="95" t="s">
        <v>91</v>
      </c>
      <c r="Z71" s="93">
        <v>3</v>
      </c>
      <c r="AA71" s="95" t="s">
        <v>92</v>
      </c>
      <c r="AB71" s="93">
        <v>2</v>
      </c>
      <c r="AC71" s="95" t="s">
        <v>93</v>
      </c>
      <c r="AD71" s="93">
        <v>4</v>
      </c>
      <c r="AE71" s="95" t="s">
        <v>94</v>
      </c>
      <c r="AF71" s="93">
        <v>3</v>
      </c>
      <c r="AG71" s="95" t="s">
        <v>90</v>
      </c>
      <c r="AH71" s="93">
        <v>4</v>
      </c>
      <c r="AI71" s="97" t="s">
        <v>89</v>
      </c>
      <c r="AJ71" s="93">
        <v>4</v>
      </c>
      <c r="AK71" s="94">
        <f>AVERAGE(Z71,AB71,AD71,AF71,AH71,AJ71)</f>
        <v>3.3333333333333335</v>
      </c>
      <c r="AL71" s="108"/>
      <c r="AM71" s="94">
        <f>W71/AK71</f>
        <v>0.75</v>
      </c>
      <c r="AN71" s="93" t="str">
        <f>_xlfn.IFS(AM71&gt;4,"HIGH",AM71&gt;3,"MEDIUM HIGH",AM71&gt;2,"MEDIUM",AM71&gt;1,"MEDIUM LOW",AM71&lt;=1,"LOW")</f>
        <v>LOW</v>
      </c>
      <c r="AO71" s="93">
        <v>1</v>
      </c>
      <c r="AP71" s="93">
        <f>AO71*C71</f>
        <v>4</v>
      </c>
      <c r="AQ71" s="93" t="str">
        <f>_xlfn.IFS(AP71&lt;=5,"LOW RISK",AND(AP71&gt;5,AP71&lt;=12),"MODERATE RISK",AP71&gt;12,"HIGH RISK")</f>
        <v>LOW RISK</v>
      </c>
    </row>
    <row r="72" spans="1:43" ht="56.25">
      <c r="A72" s="108"/>
      <c r="B72" s="93" t="s">
        <v>312</v>
      </c>
      <c r="C72" s="93">
        <v>4</v>
      </c>
      <c r="D72" s="108"/>
      <c r="E72" s="108" t="str">
        <f>VLOOKUP(F72,Sheet2!E:F,2,FALSE)</f>
        <v>LOWLAND</v>
      </c>
      <c r="F72" s="100" t="s">
        <v>278</v>
      </c>
      <c r="G72" s="108" t="s">
        <v>49</v>
      </c>
      <c r="H72" s="101">
        <v>2600000</v>
      </c>
      <c r="I72" s="102">
        <v>0.87569799999999998</v>
      </c>
      <c r="J72" s="103">
        <v>0.223937</v>
      </c>
      <c r="K72" s="101">
        <f>H72*J72</f>
        <v>582236.19999999995</v>
      </c>
      <c r="L72" s="104">
        <f>J72/I72</f>
        <v>0.2557240053077659</v>
      </c>
      <c r="M72" s="99">
        <f>_xlfn.IFS(L72&lt;=5%,1,AND(L72&gt;5%,L72&lt;=15%),2,AND(L72&gt;15%,L72&lt;=30%),3,AND(L72&gt;30%,L72&lt;=50%),4,L72&gt;50%,5)</f>
        <v>3</v>
      </c>
      <c r="N72" s="99" t="str">
        <f>ROUND(L72*100,2)&amp; "% of the road is exposed with a value of "&amp; ROUND(K72*1,2)</f>
        <v>25.57% of the road is exposed with a value of 582236.2</v>
      </c>
      <c r="O72" s="106">
        <v>5.4439084700000001E-2</v>
      </c>
      <c r="P72" s="107">
        <v>0.24310000000000001</v>
      </c>
      <c r="Q72" s="93">
        <f>_xlfn.IFS(P72&lt;=5%,1,AND(P72&gt;5%,P72&lt;=15%),2,AND(P72&gt;15%,P72&lt;=30%),3,AND(P72&gt;30%,P72&lt;=50%),4,P72&gt;50%,5)</f>
        <v>3</v>
      </c>
      <c r="R72" s="106">
        <v>0.1694979153</v>
      </c>
      <c r="S72" s="107">
        <v>0.75690000000000002</v>
      </c>
      <c r="T72" s="93">
        <f>_xlfn.IFS(S72&lt;=5%,1,AND(S72&gt;5%,S72&lt;=15%),2,AND(S72&gt;15%,S72&lt;=30%),3,AND(S72&gt;30%,S72&lt;=50%),4,S72&gt;50%,5)</f>
        <v>5</v>
      </c>
      <c r="U72" s="94">
        <f>AVERAGE(Q72,T72)</f>
        <v>4</v>
      </c>
      <c r="V72" s="93" t="str">
        <f>ROUND(P72*100,2)&amp;"% of the exposed length is cement/asphalt road while " &amp;ROUND(S72*100,2)&amp;"% is rough road"</f>
        <v>24.31% of the exposed length is cement/asphalt road while 75.69% is rough road</v>
      </c>
      <c r="W72" s="94">
        <f>AVERAGE(M72,U72)</f>
        <v>3.5</v>
      </c>
      <c r="X72" s="93" t="str">
        <f>_xlfn.IFS(AND(W72&gt;4,W72&lt;=5),"VERY HIGH",AND(W72&gt;3,W72&lt;=4),"HIGH",AND(W72&gt;2,W72&lt;=3),"MODERATE",AND(W72&gt;1,W72&lt;=2),"LOW",W72&lt;=1,"VERY LOW")</f>
        <v>HIGH</v>
      </c>
      <c r="Y72" s="95" t="s">
        <v>91</v>
      </c>
      <c r="Z72" s="93">
        <v>3</v>
      </c>
      <c r="AA72" s="95" t="s">
        <v>92</v>
      </c>
      <c r="AB72" s="93">
        <v>2</v>
      </c>
      <c r="AC72" s="95" t="s">
        <v>93</v>
      </c>
      <c r="AD72" s="93">
        <v>4</v>
      </c>
      <c r="AE72" s="95" t="s">
        <v>94</v>
      </c>
      <c r="AF72" s="93">
        <v>3</v>
      </c>
      <c r="AG72" s="95" t="s">
        <v>90</v>
      </c>
      <c r="AH72" s="93">
        <v>4</v>
      </c>
      <c r="AI72" s="97" t="s">
        <v>89</v>
      </c>
      <c r="AJ72" s="93">
        <v>4</v>
      </c>
      <c r="AK72" s="94">
        <f>AVERAGE(Z72,AB72,AD72,AF72,AH72,AJ72)</f>
        <v>3.3333333333333335</v>
      </c>
      <c r="AL72" s="108"/>
      <c r="AM72" s="94">
        <f>W72/AK72</f>
        <v>1.05</v>
      </c>
      <c r="AN72" s="93" t="str">
        <f>_xlfn.IFS(AM72&gt;4,"HIGH",AM72&gt;3,"MEDIUM HIGH",AM72&gt;2,"MEDIUM",AM72&gt;1,"MEDIUM LOW",AM72&lt;=1,"LOW")</f>
        <v>MEDIUM LOW</v>
      </c>
      <c r="AO72" s="93">
        <v>1</v>
      </c>
      <c r="AP72" s="93">
        <f>AO72*C72</f>
        <v>4</v>
      </c>
      <c r="AQ72" s="93" t="str">
        <f>_xlfn.IFS(AP72&lt;=5,"LOW RISK",AND(AP72&gt;5,AP72&lt;=12),"MODERATE RISK",AP72&gt;12,"HIGH RISK")</f>
        <v>LOW RISK</v>
      </c>
    </row>
    <row r="73" spans="1:43" ht="56.25">
      <c r="A73" s="108"/>
      <c r="B73" s="93" t="s">
        <v>312</v>
      </c>
      <c r="C73" s="93">
        <v>4</v>
      </c>
      <c r="D73" s="108"/>
      <c r="E73" s="108" t="str">
        <f>VLOOKUP(F73,Sheet2!E:F,2,FALSE)</f>
        <v>LOWLAND</v>
      </c>
      <c r="F73" s="100" t="s">
        <v>278</v>
      </c>
      <c r="G73" s="108" t="s">
        <v>1</v>
      </c>
      <c r="H73" s="101">
        <v>2600000</v>
      </c>
      <c r="I73" s="102">
        <v>2.1728000000000001</v>
      </c>
      <c r="J73" s="103">
        <v>9.9036299999999994E-2</v>
      </c>
      <c r="K73" s="101">
        <f>H73*J73</f>
        <v>257494.37999999998</v>
      </c>
      <c r="L73" s="104">
        <f>J73/I73</f>
        <v>4.5580034977908683E-2</v>
      </c>
      <c r="M73" s="99">
        <f>_xlfn.IFS(L73&lt;=5%,1,AND(L73&gt;5%,L73&lt;=15%),2,AND(L73&gt;15%,L73&lt;=30%),3,AND(L73&gt;30%,L73&lt;=50%),4,L73&gt;50%,5)</f>
        <v>1</v>
      </c>
      <c r="N73" s="99" t="str">
        <f>ROUND(L73*100,2)&amp; "% of the road is exposed with a value of "&amp; ROUND(K73*1,2)</f>
        <v>4.56% of the road is exposed with a value of 257494.38</v>
      </c>
      <c r="O73" s="106">
        <v>2.3768711999999997E-2</v>
      </c>
      <c r="P73" s="107">
        <v>0.24</v>
      </c>
      <c r="Q73" s="93">
        <f>_xlfn.IFS(P73&lt;=5%,1,AND(P73&gt;5%,P73&lt;=15%),2,AND(P73&gt;15%,P73&lt;=30%),3,AND(P73&gt;30%,P73&lt;=50%),4,P73&gt;50%,5)</f>
        <v>3</v>
      </c>
      <c r="R73" s="106">
        <v>7.5267587999999996E-2</v>
      </c>
      <c r="S73" s="107">
        <v>0.76</v>
      </c>
      <c r="T73" s="93">
        <f>_xlfn.IFS(S73&lt;=5%,1,AND(S73&gt;5%,S73&lt;=15%),2,AND(S73&gt;15%,S73&lt;=30%),3,AND(S73&gt;30%,S73&lt;=50%),4,S73&gt;50%,5)</f>
        <v>5</v>
      </c>
      <c r="U73" s="94">
        <f>AVERAGE(Q73,T73)</f>
        <v>4</v>
      </c>
      <c r="V73" s="93" t="str">
        <f>ROUND(P73*100,2)&amp;"% of the exposed length is cement/asphalt road while " &amp;ROUND(S73*100,2)&amp;"% is rough road"</f>
        <v>24% of the exposed length is cement/asphalt road while 76% is rough road</v>
      </c>
      <c r="W73" s="94">
        <f>AVERAGE(M73,U73)</f>
        <v>2.5</v>
      </c>
      <c r="X73" s="93" t="str">
        <f>_xlfn.IFS(AND(W73&gt;4,W73&lt;=5),"VERY HIGH",AND(W73&gt;3,W73&lt;=4),"HIGH",AND(W73&gt;2,W73&lt;=3),"MODERATE",AND(W73&gt;1,W73&lt;=2),"LOW",W73&lt;=1,"VERY LOW")</f>
        <v>MODERATE</v>
      </c>
      <c r="Y73" s="95" t="s">
        <v>91</v>
      </c>
      <c r="Z73" s="93">
        <v>3</v>
      </c>
      <c r="AA73" s="95" t="s">
        <v>92</v>
      </c>
      <c r="AB73" s="93">
        <v>2</v>
      </c>
      <c r="AC73" s="95" t="s">
        <v>93</v>
      </c>
      <c r="AD73" s="93">
        <v>4</v>
      </c>
      <c r="AE73" s="95" t="s">
        <v>94</v>
      </c>
      <c r="AF73" s="93">
        <v>3</v>
      </c>
      <c r="AG73" s="95" t="s">
        <v>90</v>
      </c>
      <c r="AH73" s="93">
        <v>4</v>
      </c>
      <c r="AI73" s="97" t="s">
        <v>89</v>
      </c>
      <c r="AJ73" s="93">
        <v>4</v>
      </c>
      <c r="AK73" s="94">
        <f>AVERAGE(Z73,AB73,AD73,AF73,AH73,AJ73)</f>
        <v>3.3333333333333335</v>
      </c>
      <c r="AL73" s="108"/>
      <c r="AM73" s="94">
        <f>W73/AK73</f>
        <v>0.75</v>
      </c>
      <c r="AN73" s="93" t="str">
        <f>_xlfn.IFS(AM73&gt;4,"HIGH",AM73&gt;3,"MEDIUM HIGH",AM73&gt;2,"MEDIUM",AM73&gt;1,"MEDIUM LOW",AM73&lt;=1,"LOW")</f>
        <v>LOW</v>
      </c>
      <c r="AO73" s="93">
        <v>1</v>
      </c>
      <c r="AP73" s="93">
        <f>AO73*C73</f>
        <v>4</v>
      </c>
      <c r="AQ73" s="93" t="str">
        <f>_xlfn.IFS(AP73&lt;=5,"LOW RISK",AND(AP73&gt;5,AP73&lt;=12),"MODERATE RISK",AP73&gt;12,"HIGH RISK")</f>
        <v>LOW RISK</v>
      </c>
    </row>
    <row r="74" spans="1:43" ht="56.25">
      <c r="A74" s="108"/>
      <c r="B74" s="93" t="s">
        <v>312</v>
      </c>
      <c r="C74" s="93">
        <v>4</v>
      </c>
      <c r="D74" s="108"/>
      <c r="E74" s="108" t="str">
        <f>VLOOKUP(F74,Sheet2!E:F,2,FALSE)</f>
        <v>LOWLAND</v>
      </c>
      <c r="F74" s="100" t="s">
        <v>278</v>
      </c>
      <c r="G74" s="108" t="s">
        <v>1</v>
      </c>
      <c r="H74" s="101">
        <v>2600000</v>
      </c>
      <c r="I74" s="102">
        <v>2.1728000000000001</v>
      </c>
      <c r="J74" s="103">
        <v>0.76457299999999995</v>
      </c>
      <c r="K74" s="101">
        <f>H74*J74</f>
        <v>1987889.7999999998</v>
      </c>
      <c r="L74" s="104">
        <f>J74/I74</f>
        <v>0.3518837444771723</v>
      </c>
      <c r="M74" s="99">
        <f>_xlfn.IFS(L74&lt;=5%,1,AND(L74&gt;5%,L74&lt;=15%),2,AND(L74&gt;15%,L74&lt;=30%),3,AND(L74&gt;30%,L74&lt;=50%),4,L74&gt;50%,5)</f>
        <v>4</v>
      </c>
      <c r="N74" s="99" t="str">
        <f>ROUND(L74*100,2)&amp; "% of the road is exposed with a value of "&amp; ROUND(K74*1,2)</f>
        <v>35.19% of the road is exposed with a value of 1987889.8</v>
      </c>
      <c r="O74" s="106">
        <v>0.18349751999999997</v>
      </c>
      <c r="P74" s="107">
        <v>0.24</v>
      </c>
      <c r="Q74" s="93">
        <f>_xlfn.IFS(P74&lt;=5%,1,AND(P74&gt;5%,P74&lt;=15%),2,AND(P74&gt;15%,P74&lt;=30%),3,AND(P74&gt;30%,P74&lt;=50%),4,P74&gt;50%,5)</f>
        <v>3</v>
      </c>
      <c r="R74" s="106">
        <v>0.58107547999999998</v>
      </c>
      <c r="S74" s="107">
        <v>0.76</v>
      </c>
      <c r="T74" s="93">
        <f>_xlfn.IFS(S74&lt;=5%,1,AND(S74&gt;5%,S74&lt;=15%),2,AND(S74&gt;15%,S74&lt;=30%),3,AND(S74&gt;30%,S74&lt;=50%),4,S74&gt;50%,5)</f>
        <v>5</v>
      </c>
      <c r="U74" s="94">
        <f>AVERAGE(Q74,T74)</f>
        <v>4</v>
      </c>
      <c r="V74" s="93" t="str">
        <f>ROUND(P74*100,2)&amp;"% of the exposed length is cement/asphalt road while " &amp;ROUND(S74*100,2)&amp;"% is rough road"</f>
        <v>24% of the exposed length is cement/asphalt road while 76% is rough road</v>
      </c>
      <c r="W74" s="94">
        <f>AVERAGE(M74,U74)</f>
        <v>4</v>
      </c>
      <c r="X74" s="93" t="str">
        <f>_xlfn.IFS(AND(W74&gt;4,W74&lt;=5),"VERY HIGH",AND(W74&gt;3,W74&lt;=4),"HIGH",AND(W74&gt;2,W74&lt;=3),"MODERATE",AND(W74&gt;1,W74&lt;=2),"LOW",W74&lt;=1,"VERY LOW")</f>
        <v>HIGH</v>
      </c>
      <c r="Y74" s="95" t="s">
        <v>91</v>
      </c>
      <c r="Z74" s="93">
        <v>3</v>
      </c>
      <c r="AA74" s="95" t="s">
        <v>92</v>
      </c>
      <c r="AB74" s="93">
        <v>2</v>
      </c>
      <c r="AC74" s="95" t="s">
        <v>93</v>
      </c>
      <c r="AD74" s="93">
        <v>4</v>
      </c>
      <c r="AE74" s="95" t="s">
        <v>94</v>
      </c>
      <c r="AF74" s="93">
        <v>3</v>
      </c>
      <c r="AG74" s="95" t="s">
        <v>90</v>
      </c>
      <c r="AH74" s="93">
        <v>4</v>
      </c>
      <c r="AI74" s="97" t="s">
        <v>89</v>
      </c>
      <c r="AJ74" s="93">
        <v>4</v>
      </c>
      <c r="AK74" s="94">
        <f>AVERAGE(Z74,AB74,AD74,AF74,AH74,AJ74)</f>
        <v>3.3333333333333335</v>
      </c>
      <c r="AL74" s="108"/>
      <c r="AM74" s="94">
        <f>W74/AK74</f>
        <v>1.2</v>
      </c>
      <c r="AN74" s="93" t="str">
        <f>_xlfn.IFS(AM74&gt;4,"HIGH",AM74&gt;3,"MEDIUM HIGH",AM74&gt;2,"MEDIUM",AM74&gt;1,"MEDIUM LOW",AM74&lt;=1,"LOW")</f>
        <v>MEDIUM LOW</v>
      </c>
      <c r="AO74" s="93">
        <v>1</v>
      </c>
      <c r="AP74" s="93">
        <f>AO74*C74</f>
        <v>4</v>
      </c>
      <c r="AQ74" s="93" t="str">
        <f>_xlfn.IFS(AP74&lt;=5,"LOW RISK",AND(AP74&gt;5,AP74&lt;=12),"MODERATE RISK",AP74&gt;12,"HIGH RISK")</f>
        <v>LOW RISK</v>
      </c>
    </row>
    <row r="75" spans="1:43" ht="56.25">
      <c r="A75" s="108"/>
      <c r="B75" s="93" t="s">
        <v>312</v>
      </c>
      <c r="C75" s="93">
        <v>4</v>
      </c>
      <c r="D75" s="108"/>
      <c r="E75" s="108" t="str">
        <f>VLOOKUP(F75,Sheet2!E:F,2,FALSE)</f>
        <v>LOWLAND</v>
      </c>
      <c r="F75" s="100" t="s">
        <v>48</v>
      </c>
      <c r="G75" s="108" t="s">
        <v>313</v>
      </c>
      <c r="H75" s="101">
        <v>2600000</v>
      </c>
      <c r="I75" s="102">
        <v>0.77768899999999996</v>
      </c>
      <c r="J75" s="103">
        <v>0.348491</v>
      </c>
      <c r="K75" s="101">
        <f>H75*J75</f>
        <v>906076.6</v>
      </c>
      <c r="L75" s="104">
        <f>J75/I75</f>
        <v>0.44811100581337787</v>
      </c>
      <c r="M75" s="99">
        <f>_xlfn.IFS(L75&lt;=5%,1,AND(L75&gt;5%,L75&lt;=15%),2,AND(L75&gt;15%,L75&lt;=30%),3,AND(L75&gt;30%,L75&lt;=50%),4,L75&gt;50%,5)</f>
        <v>4</v>
      </c>
      <c r="N75" s="99" t="str">
        <f>ROUND(L75*100,2)&amp; "% of the road is exposed with a value of "&amp; ROUND(K75*1,2)</f>
        <v>44.81% of the road is exposed with a value of 906076.6</v>
      </c>
      <c r="O75" s="106">
        <v>0</v>
      </c>
      <c r="P75" s="107">
        <v>0</v>
      </c>
      <c r="Q75" s="93">
        <f>_xlfn.IFS(P75&lt;=5%,1,AND(P75&gt;5%,P75&lt;=15%),2,AND(P75&gt;15%,P75&lt;=30%),3,AND(P75&gt;30%,P75&lt;=50%),4,P75&gt;50%,5)</f>
        <v>1</v>
      </c>
      <c r="R75" s="106">
        <v>0.348491</v>
      </c>
      <c r="S75" s="107">
        <v>1</v>
      </c>
      <c r="T75" s="93">
        <f>_xlfn.IFS(S75&lt;=5%,1,AND(S75&gt;5%,S75&lt;=15%),2,AND(S75&gt;15%,S75&lt;=30%),3,AND(S75&gt;30%,S75&lt;=50%),4,S75&gt;50%,5)</f>
        <v>5</v>
      </c>
      <c r="U75" s="94">
        <f>AVERAGE(Q75,T75)</f>
        <v>3</v>
      </c>
      <c r="V75" s="93" t="str">
        <f>ROUND(P75*100,2)&amp;"% of the exposed length is cement/asphalt road while " &amp;ROUND(S75*100,2)&amp;"% is rough road"</f>
        <v>0% of the exposed length is cement/asphalt road while 100% is rough road</v>
      </c>
      <c r="W75" s="94">
        <f>AVERAGE(M75,U75)</f>
        <v>3.5</v>
      </c>
      <c r="X75" s="93" t="str">
        <f>_xlfn.IFS(AND(W75&gt;4,W75&lt;=5),"VERY HIGH",AND(W75&gt;3,W75&lt;=4),"HIGH",AND(W75&gt;2,W75&lt;=3),"MODERATE",AND(W75&gt;1,W75&lt;=2),"LOW",W75&lt;=1,"VERY LOW")</f>
        <v>HIGH</v>
      </c>
      <c r="Y75" s="95" t="s">
        <v>91</v>
      </c>
      <c r="Z75" s="93">
        <v>3</v>
      </c>
      <c r="AA75" s="95" t="s">
        <v>92</v>
      </c>
      <c r="AB75" s="93">
        <v>2</v>
      </c>
      <c r="AC75" s="95" t="s">
        <v>93</v>
      </c>
      <c r="AD75" s="93">
        <v>4</v>
      </c>
      <c r="AE75" s="95" t="s">
        <v>94</v>
      </c>
      <c r="AF75" s="93">
        <v>3</v>
      </c>
      <c r="AG75" s="95" t="s">
        <v>90</v>
      </c>
      <c r="AH75" s="93">
        <v>4</v>
      </c>
      <c r="AI75" s="97" t="s">
        <v>89</v>
      </c>
      <c r="AJ75" s="93">
        <v>4</v>
      </c>
      <c r="AK75" s="94">
        <f>AVERAGE(Z75,AB75,AD75,AF75,AH75,AJ75)</f>
        <v>3.3333333333333335</v>
      </c>
      <c r="AL75" s="108"/>
      <c r="AM75" s="94">
        <f>W75/AK75</f>
        <v>1.05</v>
      </c>
      <c r="AN75" s="93" t="str">
        <f>_xlfn.IFS(AM75&gt;4,"HIGH",AM75&gt;3,"MEDIUM HIGH",AM75&gt;2,"MEDIUM",AM75&gt;1,"MEDIUM LOW",AM75&lt;=1,"LOW")</f>
        <v>MEDIUM LOW</v>
      </c>
      <c r="AO75" s="93">
        <v>1</v>
      </c>
      <c r="AP75" s="93">
        <f>AO75*C75</f>
        <v>4</v>
      </c>
      <c r="AQ75" s="93" t="str">
        <f>_xlfn.IFS(AP75&lt;=5,"LOW RISK",AND(AP75&gt;5,AP75&lt;=12),"MODERATE RISK",AP75&gt;12,"HIGH RISK")</f>
        <v>LOW RISK</v>
      </c>
    </row>
    <row r="76" spans="1:43" ht="56.25">
      <c r="A76" s="108"/>
      <c r="B76" s="93" t="s">
        <v>312</v>
      </c>
      <c r="C76" s="93">
        <v>4</v>
      </c>
      <c r="D76" s="108"/>
      <c r="E76" s="108" t="str">
        <f>VLOOKUP(F76,Sheet2!E:F,2,FALSE)</f>
        <v>LOWLAND</v>
      </c>
      <c r="F76" s="100" t="s">
        <v>48</v>
      </c>
      <c r="G76" s="108" t="s">
        <v>313</v>
      </c>
      <c r="H76" s="101">
        <v>2600000</v>
      </c>
      <c r="I76" s="102">
        <v>0.77768899999999996</v>
      </c>
      <c r="J76" s="103">
        <v>0.42919800000000002</v>
      </c>
      <c r="K76" s="101">
        <f>H76*J76</f>
        <v>1115914.8</v>
      </c>
      <c r="L76" s="104">
        <f>J76/I76</f>
        <v>0.55188899418662218</v>
      </c>
      <c r="M76" s="99">
        <f>_xlfn.IFS(L76&lt;=5%,1,AND(L76&gt;5%,L76&lt;=15%),2,AND(L76&gt;15%,L76&lt;=30%),3,AND(L76&gt;30%,L76&lt;=50%),4,L76&gt;50%,5)</f>
        <v>5</v>
      </c>
      <c r="N76" s="99" t="str">
        <f>ROUND(L76*100,2)&amp; "% of the road is exposed with a value of "&amp; ROUND(K76*1,2)</f>
        <v>55.19% of the road is exposed with a value of 1115914.8</v>
      </c>
      <c r="O76" s="106">
        <v>0</v>
      </c>
      <c r="P76" s="107">
        <v>0</v>
      </c>
      <c r="Q76" s="93">
        <f>_xlfn.IFS(P76&lt;=5%,1,AND(P76&gt;5%,P76&lt;=15%),2,AND(P76&gt;15%,P76&lt;=30%),3,AND(P76&gt;30%,P76&lt;=50%),4,P76&gt;50%,5)</f>
        <v>1</v>
      </c>
      <c r="R76" s="106">
        <v>0.42919800000000002</v>
      </c>
      <c r="S76" s="107">
        <v>1</v>
      </c>
      <c r="T76" s="93">
        <f>_xlfn.IFS(S76&lt;=5%,1,AND(S76&gt;5%,S76&lt;=15%),2,AND(S76&gt;15%,S76&lt;=30%),3,AND(S76&gt;30%,S76&lt;=50%),4,S76&gt;50%,5)</f>
        <v>5</v>
      </c>
      <c r="U76" s="94">
        <f>AVERAGE(Q76,T76)</f>
        <v>3</v>
      </c>
      <c r="V76" s="93" t="str">
        <f>ROUND(P76*100,2)&amp;"% of the exposed length is cement/asphalt road while " &amp;ROUND(S76*100,2)&amp;"% is rough road"</f>
        <v>0% of the exposed length is cement/asphalt road while 100% is rough road</v>
      </c>
      <c r="W76" s="94">
        <f>AVERAGE(M76,U76)</f>
        <v>4</v>
      </c>
      <c r="X76" s="93" t="str">
        <f>_xlfn.IFS(AND(W76&gt;4,W76&lt;=5),"VERY HIGH",AND(W76&gt;3,W76&lt;=4),"HIGH",AND(W76&gt;2,W76&lt;=3),"MODERATE",AND(W76&gt;1,W76&lt;=2),"LOW",W76&lt;=1,"VERY LOW")</f>
        <v>HIGH</v>
      </c>
      <c r="Y76" s="95" t="s">
        <v>91</v>
      </c>
      <c r="Z76" s="93">
        <v>3</v>
      </c>
      <c r="AA76" s="95" t="s">
        <v>92</v>
      </c>
      <c r="AB76" s="93">
        <v>2</v>
      </c>
      <c r="AC76" s="95" t="s">
        <v>93</v>
      </c>
      <c r="AD76" s="93">
        <v>4</v>
      </c>
      <c r="AE76" s="95" t="s">
        <v>94</v>
      </c>
      <c r="AF76" s="93">
        <v>3</v>
      </c>
      <c r="AG76" s="95" t="s">
        <v>90</v>
      </c>
      <c r="AH76" s="93">
        <v>4</v>
      </c>
      <c r="AI76" s="97" t="s">
        <v>89</v>
      </c>
      <c r="AJ76" s="93">
        <v>4</v>
      </c>
      <c r="AK76" s="94">
        <f>AVERAGE(Z76,AB76,AD76,AF76,AH76,AJ76)</f>
        <v>3.3333333333333335</v>
      </c>
      <c r="AL76" s="108"/>
      <c r="AM76" s="94">
        <f>W76/AK76</f>
        <v>1.2</v>
      </c>
      <c r="AN76" s="93" t="str">
        <f>_xlfn.IFS(AM76&gt;4,"HIGH",AM76&gt;3,"MEDIUM HIGH",AM76&gt;2,"MEDIUM",AM76&gt;1,"MEDIUM LOW",AM76&lt;=1,"LOW")</f>
        <v>MEDIUM LOW</v>
      </c>
      <c r="AO76" s="93">
        <v>1</v>
      </c>
      <c r="AP76" s="93">
        <f>AO76*C76</f>
        <v>4</v>
      </c>
      <c r="AQ76" s="93" t="str">
        <f>_xlfn.IFS(AP76&lt;=5,"LOW RISK",AND(AP76&gt;5,AP76&lt;=12),"MODERATE RISK",AP76&gt;12,"HIGH RISK")</f>
        <v>LOW RISK</v>
      </c>
    </row>
    <row r="77" spans="1:43" ht="56.25">
      <c r="A77" s="108"/>
      <c r="B77" s="93" t="s">
        <v>312</v>
      </c>
      <c r="C77" s="93">
        <v>4</v>
      </c>
      <c r="D77" s="108"/>
      <c r="E77" s="108" t="str">
        <f>VLOOKUP(F77,Sheet2!E:F,2,FALSE)</f>
        <v>LOWLAND</v>
      </c>
      <c r="F77" s="100" t="s">
        <v>48</v>
      </c>
      <c r="G77" s="108" t="s">
        <v>301</v>
      </c>
      <c r="H77" s="101">
        <v>2600000</v>
      </c>
      <c r="I77" s="102">
        <v>2.5695999999999999</v>
      </c>
      <c r="J77" s="103">
        <v>1.23369</v>
      </c>
      <c r="K77" s="101">
        <f>H77*J77</f>
        <v>3207594</v>
      </c>
      <c r="L77" s="104">
        <f>J77/I77</f>
        <v>0.48010974470734746</v>
      </c>
      <c r="M77" s="99">
        <f>_xlfn.IFS(L77&lt;=5%,1,AND(L77&gt;5%,L77&lt;=15%),2,AND(L77&gt;15%,L77&lt;=30%),3,AND(L77&gt;30%,L77&lt;=50%),4,L77&gt;50%,5)</f>
        <v>4</v>
      </c>
      <c r="N77" s="99" t="str">
        <f>ROUND(L77*100,2)&amp; "% of the road is exposed with a value of "&amp; ROUND(K77*1,2)</f>
        <v>48.01% of the road is exposed with a value of 3207594</v>
      </c>
      <c r="O77" s="106">
        <v>0.100422366</v>
      </c>
      <c r="P77" s="107">
        <v>8.14E-2</v>
      </c>
      <c r="Q77" s="93">
        <f>_xlfn.IFS(P77&lt;=5%,1,AND(P77&gt;5%,P77&lt;=15%),2,AND(P77&gt;15%,P77&lt;=30%),3,AND(P77&gt;30%,P77&lt;=50%),4,P77&gt;50%,5)</f>
        <v>2</v>
      </c>
      <c r="R77" s="106">
        <v>1.1332676339999999</v>
      </c>
      <c r="S77" s="107">
        <v>0.91859999999999997</v>
      </c>
      <c r="T77" s="93">
        <f>_xlfn.IFS(S77&lt;=5%,1,AND(S77&gt;5%,S77&lt;=15%),2,AND(S77&gt;15%,S77&lt;=30%),3,AND(S77&gt;30%,S77&lt;=50%),4,S77&gt;50%,5)</f>
        <v>5</v>
      </c>
      <c r="U77" s="94">
        <f>AVERAGE(Q77,T77)</f>
        <v>3.5</v>
      </c>
      <c r="V77" s="93" t="str">
        <f>ROUND(P77*100,2)&amp;"% of the exposed length is cement/asphalt road while " &amp;ROUND(S77*100,2)&amp;"% is rough road"</f>
        <v>8.14% of the exposed length is cement/asphalt road while 91.86% is rough road</v>
      </c>
      <c r="W77" s="94">
        <f>AVERAGE(M77,U77)</f>
        <v>3.75</v>
      </c>
      <c r="X77" s="93" t="str">
        <f>_xlfn.IFS(AND(W77&gt;4,W77&lt;=5),"VERY HIGH",AND(W77&gt;3,W77&lt;=4),"HIGH",AND(W77&gt;2,W77&lt;=3),"MODERATE",AND(W77&gt;1,W77&lt;=2),"LOW",W77&lt;=1,"VERY LOW")</f>
        <v>HIGH</v>
      </c>
      <c r="Y77" s="95" t="s">
        <v>91</v>
      </c>
      <c r="Z77" s="93">
        <v>3</v>
      </c>
      <c r="AA77" s="95" t="s">
        <v>92</v>
      </c>
      <c r="AB77" s="93">
        <v>2</v>
      </c>
      <c r="AC77" s="95" t="s">
        <v>93</v>
      </c>
      <c r="AD77" s="93">
        <v>4</v>
      </c>
      <c r="AE77" s="95" t="s">
        <v>94</v>
      </c>
      <c r="AF77" s="93">
        <v>3</v>
      </c>
      <c r="AG77" s="95" t="s">
        <v>90</v>
      </c>
      <c r="AH77" s="93">
        <v>4</v>
      </c>
      <c r="AI77" s="97" t="s">
        <v>89</v>
      </c>
      <c r="AJ77" s="93">
        <v>4</v>
      </c>
      <c r="AK77" s="94">
        <f>AVERAGE(Z77,AB77,AD77,AF77,AH77,AJ77)</f>
        <v>3.3333333333333335</v>
      </c>
      <c r="AL77" s="108"/>
      <c r="AM77" s="94">
        <f>W77/AK77</f>
        <v>1.125</v>
      </c>
      <c r="AN77" s="93" t="str">
        <f>_xlfn.IFS(AM77&gt;4,"HIGH",AM77&gt;3,"MEDIUM HIGH",AM77&gt;2,"MEDIUM",AM77&gt;1,"MEDIUM LOW",AM77&lt;=1,"LOW")</f>
        <v>MEDIUM LOW</v>
      </c>
      <c r="AO77" s="93">
        <v>1</v>
      </c>
      <c r="AP77" s="93">
        <f>AO77*C77</f>
        <v>4</v>
      </c>
      <c r="AQ77" s="93" t="str">
        <f>_xlfn.IFS(AP77&lt;=5,"LOW RISK",AND(AP77&gt;5,AP77&lt;=12),"MODERATE RISK",AP77&gt;12,"HIGH RISK")</f>
        <v>LOW RISK</v>
      </c>
    </row>
    <row r="78" spans="1:43" ht="56.25">
      <c r="A78" s="108"/>
      <c r="B78" s="93" t="s">
        <v>312</v>
      </c>
      <c r="C78" s="93">
        <v>4</v>
      </c>
      <c r="D78" s="108"/>
      <c r="E78" s="108" t="str">
        <f>VLOOKUP(F78,Sheet2!E:F,2,FALSE)</f>
        <v>LOWLAND</v>
      </c>
      <c r="F78" s="100" t="s">
        <v>48</v>
      </c>
      <c r="G78" s="108" t="s">
        <v>301</v>
      </c>
      <c r="H78" s="101">
        <v>2600000</v>
      </c>
      <c r="I78" s="102">
        <v>2.5695999999999999</v>
      </c>
      <c r="J78" s="103">
        <v>0.22392000000000001</v>
      </c>
      <c r="K78" s="101">
        <f>H78*J78</f>
        <v>582192</v>
      </c>
      <c r="L78" s="104">
        <f>J78/I78</f>
        <v>8.714196762141968E-2</v>
      </c>
      <c r="M78" s="99">
        <f>_xlfn.IFS(L78&lt;=5%,1,AND(L78&gt;5%,L78&lt;=15%),2,AND(L78&gt;15%,L78&lt;=30%),3,AND(L78&gt;30%,L78&lt;=50%),4,L78&gt;50%,5)</f>
        <v>2</v>
      </c>
      <c r="N78" s="99" t="str">
        <f>ROUND(L78*100,2)&amp; "% of the road is exposed with a value of "&amp; ROUND(K78*1,2)</f>
        <v>8.71% of the road is exposed with a value of 582192</v>
      </c>
      <c r="O78" s="106">
        <v>1.8227088000000002E-2</v>
      </c>
      <c r="P78" s="107">
        <v>8.14E-2</v>
      </c>
      <c r="Q78" s="93">
        <f>_xlfn.IFS(P78&lt;=5%,1,AND(P78&gt;5%,P78&lt;=15%),2,AND(P78&gt;15%,P78&lt;=30%),3,AND(P78&gt;30%,P78&lt;=50%),4,P78&gt;50%,5)</f>
        <v>2</v>
      </c>
      <c r="R78" s="106">
        <v>0.20569291200000001</v>
      </c>
      <c r="S78" s="107">
        <v>0.91859999999999997</v>
      </c>
      <c r="T78" s="93">
        <f>_xlfn.IFS(S78&lt;=5%,1,AND(S78&gt;5%,S78&lt;=15%),2,AND(S78&gt;15%,S78&lt;=30%),3,AND(S78&gt;30%,S78&lt;=50%),4,S78&gt;50%,5)</f>
        <v>5</v>
      </c>
      <c r="U78" s="94">
        <f>AVERAGE(Q78,T78)</f>
        <v>3.5</v>
      </c>
      <c r="V78" s="93" t="str">
        <f>ROUND(P78*100,2)&amp;"% of the exposed length is cement/asphalt road while " &amp;ROUND(S78*100,2)&amp;"% is rough road"</f>
        <v>8.14% of the exposed length is cement/asphalt road while 91.86% is rough road</v>
      </c>
      <c r="W78" s="94">
        <f>AVERAGE(M78,U78)</f>
        <v>2.75</v>
      </c>
      <c r="X78" s="93" t="str">
        <f>_xlfn.IFS(AND(W78&gt;4,W78&lt;=5),"VERY HIGH",AND(W78&gt;3,W78&lt;=4),"HIGH",AND(W78&gt;2,W78&lt;=3),"MODERATE",AND(W78&gt;1,W78&lt;=2),"LOW",W78&lt;=1,"VERY LOW")</f>
        <v>MODERATE</v>
      </c>
      <c r="Y78" s="95" t="s">
        <v>91</v>
      </c>
      <c r="Z78" s="93">
        <v>3</v>
      </c>
      <c r="AA78" s="95" t="s">
        <v>92</v>
      </c>
      <c r="AB78" s="93">
        <v>2</v>
      </c>
      <c r="AC78" s="95" t="s">
        <v>93</v>
      </c>
      <c r="AD78" s="93">
        <v>4</v>
      </c>
      <c r="AE78" s="95" t="s">
        <v>94</v>
      </c>
      <c r="AF78" s="93">
        <v>3</v>
      </c>
      <c r="AG78" s="95" t="s">
        <v>90</v>
      </c>
      <c r="AH78" s="93">
        <v>4</v>
      </c>
      <c r="AI78" s="97" t="s">
        <v>89</v>
      </c>
      <c r="AJ78" s="93">
        <v>4</v>
      </c>
      <c r="AK78" s="94">
        <f>AVERAGE(Z78,AB78,AD78,AF78,AH78,AJ78)</f>
        <v>3.3333333333333335</v>
      </c>
      <c r="AL78" s="108"/>
      <c r="AM78" s="94">
        <f>W78/AK78</f>
        <v>0.82499999999999996</v>
      </c>
      <c r="AN78" s="93" t="str">
        <f>_xlfn.IFS(AM78&gt;4,"HIGH",AM78&gt;3,"MEDIUM HIGH",AM78&gt;2,"MEDIUM",AM78&gt;1,"MEDIUM LOW",AM78&lt;=1,"LOW")</f>
        <v>LOW</v>
      </c>
      <c r="AO78" s="93">
        <v>1</v>
      </c>
      <c r="AP78" s="93">
        <f>AO78*C78</f>
        <v>4</v>
      </c>
      <c r="AQ78" s="93" t="str">
        <f>_xlfn.IFS(AP78&lt;=5,"LOW RISK",AND(AP78&gt;5,AP78&lt;=12),"MODERATE RISK",AP78&gt;12,"HIGH RISK")</f>
        <v>LOW RISK</v>
      </c>
    </row>
    <row r="79" spans="1:43" ht="56.25">
      <c r="A79" s="108"/>
      <c r="B79" s="93" t="s">
        <v>312</v>
      </c>
      <c r="C79" s="93">
        <v>4</v>
      </c>
      <c r="D79" s="108"/>
      <c r="E79" s="108" t="str">
        <f>VLOOKUP(F79,Sheet2!E:F,2,FALSE)</f>
        <v>LOWLAND</v>
      </c>
      <c r="F79" s="100" t="s">
        <v>48</v>
      </c>
      <c r="G79" s="108" t="s">
        <v>301</v>
      </c>
      <c r="H79" s="101">
        <v>2600000</v>
      </c>
      <c r="I79" s="102">
        <v>2.5695999999999999</v>
      </c>
      <c r="J79" s="103">
        <v>1.03792</v>
      </c>
      <c r="K79" s="101">
        <f>H79*J79</f>
        <v>2698592</v>
      </c>
      <c r="L79" s="104">
        <f>J79/I79</f>
        <v>0.40392278953922789</v>
      </c>
      <c r="M79" s="99">
        <f>_xlfn.IFS(L79&lt;=5%,1,AND(L79&gt;5%,L79&lt;=15%),2,AND(L79&gt;15%,L79&lt;=30%),3,AND(L79&gt;30%,L79&lt;=50%),4,L79&gt;50%,5)</f>
        <v>4</v>
      </c>
      <c r="N79" s="99" t="str">
        <f>ROUND(L79*100,2)&amp; "% of the road is exposed with a value of "&amp; ROUND(K79*1,2)</f>
        <v>40.39% of the road is exposed with a value of 2698592</v>
      </c>
      <c r="O79" s="106">
        <v>8.448668799999999E-2</v>
      </c>
      <c r="P79" s="107">
        <v>8.14E-2</v>
      </c>
      <c r="Q79" s="93">
        <f>_xlfn.IFS(P79&lt;=5%,1,AND(P79&gt;5%,P79&lt;=15%),2,AND(P79&gt;15%,P79&lt;=30%),3,AND(P79&gt;30%,P79&lt;=50%),4,P79&gt;50%,5)</f>
        <v>2</v>
      </c>
      <c r="R79" s="106">
        <v>0.95343331199999992</v>
      </c>
      <c r="S79" s="107">
        <v>0.91859999999999997</v>
      </c>
      <c r="T79" s="93">
        <f>_xlfn.IFS(S79&lt;=5%,1,AND(S79&gt;5%,S79&lt;=15%),2,AND(S79&gt;15%,S79&lt;=30%),3,AND(S79&gt;30%,S79&lt;=50%),4,S79&gt;50%,5)</f>
        <v>5</v>
      </c>
      <c r="U79" s="94">
        <f>AVERAGE(Q79,T79)</f>
        <v>3.5</v>
      </c>
      <c r="V79" s="93" t="str">
        <f>ROUND(P79*100,2)&amp;"% of the exposed length is cement/asphalt road while " &amp;ROUND(S79*100,2)&amp;"% is rough road"</f>
        <v>8.14% of the exposed length is cement/asphalt road while 91.86% is rough road</v>
      </c>
      <c r="W79" s="94">
        <f>AVERAGE(M79,U79)</f>
        <v>3.75</v>
      </c>
      <c r="X79" s="93" t="str">
        <f>_xlfn.IFS(AND(W79&gt;4,W79&lt;=5),"VERY HIGH",AND(W79&gt;3,W79&lt;=4),"HIGH",AND(W79&gt;2,W79&lt;=3),"MODERATE",AND(W79&gt;1,W79&lt;=2),"LOW",W79&lt;=1,"VERY LOW")</f>
        <v>HIGH</v>
      </c>
      <c r="Y79" s="95" t="s">
        <v>91</v>
      </c>
      <c r="Z79" s="93">
        <v>3</v>
      </c>
      <c r="AA79" s="95" t="s">
        <v>92</v>
      </c>
      <c r="AB79" s="93">
        <v>2</v>
      </c>
      <c r="AC79" s="95" t="s">
        <v>93</v>
      </c>
      <c r="AD79" s="93">
        <v>4</v>
      </c>
      <c r="AE79" s="95" t="s">
        <v>94</v>
      </c>
      <c r="AF79" s="93">
        <v>3</v>
      </c>
      <c r="AG79" s="95" t="s">
        <v>90</v>
      </c>
      <c r="AH79" s="93">
        <v>4</v>
      </c>
      <c r="AI79" s="97" t="s">
        <v>89</v>
      </c>
      <c r="AJ79" s="93">
        <v>4</v>
      </c>
      <c r="AK79" s="94">
        <f>AVERAGE(Z79,AB79,AD79,AF79,AH79,AJ79)</f>
        <v>3.3333333333333335</v>
      </c>
      <c r="AL79" s="108"/>
      <c r="AM79" s="94">
        <f>W79/AK79</f>
        <v>1.125</v>
      </c>
      <c r="AN79" s="93" t="str">
        <f>_xlfn.IFS(AM79&gt;4,"HIGH",AM79&gt;3,"MEDIUM HIGH",AM79&gt;2,"MEDIUM",AM79&gt;1,"MEDIUM LOW",AM79&lt;=1,"LOW")</f>
        <v>MEDIUM LOW</v>
      </c>
      <c r="AO79" s="93">
        <v>1</v>
      </c>
      <c r="AP79" s="93">
        <f>AO79*C79</f>
        <v>4</v>
      </c>
      <c r="AQ79" s="93" t="str">
        <f>_xlfn.IFS(AP79&lt;=5,"LOW RISK",AND(AP79&gt;5,AP79&lt;=12),"MODERATE RISK",AP79&gt;12,"HIGH RISK")</f>
        <v>LOW RISK</v>
      </c>
    </row>
    <row r="80" spans="1:43" ht="56.25">
      <c r="A80" s="108"/>
      <c r="B80" s="93" t="s">
        <v>312</v>
      </c>
      <c r="C80" s="93">
        <v>4</v>
      </c>
      <c r="D80" s="108"/>
      <c r="E80" s="108" t="str">
        <f>VLOOKUP(F80,Sheet2!E:F,2,FALSE)</f>
        <v>LOWLAND</v>
      </c>
      <c r="F80" s="100" t="s">
        <v>48</v>
      </c>
      <c r="G80" s="108" t="s">
        <v>1</v>
      </c>
      <c r="H80" s="101">
        <v>2600000</v>
      </c>
      <c r="I80" s="102">
        <v>18.036100000000001</v>
      </c>
      <c r="J80" s="103">
        <v>2.8750200000000001</v>
      </c>
      <c r="K80" s="101">
        <f>H80*J80</f>
        <v>7475052</v>
      </c>
      <c r="L80" s="104">
        <f>J80/I80</f>
        <v>0.15940364047659972</v>
      </c>
      <c r="M80" s="99">
        <f>_xlfn.IFS(L80&lt;=5%,1,AND(L80&gt;5%,L80&lt;=15%),2,AND(L80&gt;15%,L80&lt;=30%),3,AND(L80&gt;30%,L80&lt;=50%),4,L80&gt;50%,5)</f>
        <v>3</v>
      </c>
      <c r="N80" s="99" t="str">
        <f>ROUND(L80*100,2)&amp; "% of the road is exposed with a value of "&amp; ROUND(K80*1,2)</f>
        <v>15.94% of the road is exposed with a value of 7475052</v>
      </c>
      <c r="O80" s="106">
        <v>0.23000160000000003</v>
      </c>
      <c r="P80" s="107">
        <v>0.08</v>
      </c>
      <c r="Q80" s="93">
        <f>_xlfn.IFS(P80&lt;=5%,1,AND(P80&gt;5%,P80&lt;=15%),2,AND(P80&gt;15%,P80&lt;=30%),3,AND(P80&gt;30%,P80&lt;=50%),4,P80&gt;50%,5)</f>
        <v>2</v>
      </c>
      <c r="R80" s="106">
        <v>2.6450184000000001</v>
      </c>
      <c r="S80" s="107">
        <v>0.92</v>
      </c>
      <c r="T80" s="93">
        <f>_xlfn.IFS(S80&lt;=5%,1,AND(S80&gt;5%,S80&lt;=15%),2,AND(S80&gt;15%,S80&lt;=30%),3,AND(S80&gt;30%,S80&lt;=50%),4,S80&gt;50%,5)</f>
        <v>5</v>
      </c>
      <c r="U80" s="94">
        <f>AVERAGE(Q80,T80)</f>
        <v>3.5</v>
      </c>
      <c r="V80" s="93" t="str">
        <f>ROUND(P80*100,2)&amp;"% of the exposed length is cement/asphalt road while " &amp;ROUND(S80*100,2)&amp;"% is rough road"</f>
        <v>8% of the exposed length is cement/asphalt road while 92% is rough road</v>
      </c>
      <c r="W80" s="94">
        <f>AVERAGE(M80,U80)</f>
        <v>3.25</v>
      </c>
      <c r="X80" s="93" t="str">
        <f>_xlfn.IFS(AND(W80&gt;4,W80&lt;=5),"VERY HIGH",AND(W80&gt;3,W80&lt;=4),"HIGH",AND(W80&gt;2,W80&lt;=3),"MODERATE",AND(W80&gt;1,W80&lt;=2),"LOW",W80&lt;=1,"VERY LOW")</f>
        <v>HIGH</v>
      </c>
      <c r="Y80" s="95" t="s">
        <v>91</v>
      </c>
      <c r="Z80" s="93">
        <v>3</v>
      </c>
      <c r="AA80" s="95" t="s">
        <v>92</v>
      </c>
      <c r="AB80" s="93">
        <v>2</v>
      </c>
      <c r="AC80" s="95" t="s">
        <v>93</v>
      </c>
      <c r="AD80" s="93">
        <v>4</v>
      </c>
      <c r="AE80" s="95" t="s">
        <v>94</v>
      </c>
      <c r="AF80" s="93">
        <v>3</v>
      </c>
      <c r="AG80" s="95" t="s">
        <v>90</v>
      </c>
      <c r="AH80" s="93">
        <v>4</v>
      </c>
      <c r="AI80" s="97" t="s">
        <v>89</v>
      </c>
      <c r="AJ80" s="93">
        <v>4</v>
      </c>
      <c r="AK80" s="94">
        <f>AVERAGE(Z80,AB80,AD80,AF80,AH80,AJ80)</f>
        <v>3.3333333333333335</v>
      </c>
      <c r="AL80" s="108"/>
      <c r="AM80" s="94">
        <f>W80/AK80</f>
        <v>0.97499999999999998</v>
      </c>
      <c r="AN80" s="93" t="str">
        <f>_xlfn.IFS(AM80&gt;4,"HIGH",AM80&gt;3,"MEDIUM HIGH",AM80&gt;2,"MEDIUM",AM80&gt;1,"MEDIUM LOW",AM80&lt;=1,"LOW")</f>
        <v>LOW</v>
      </c>
      <c r="AO80" s="93">
        <v>1</v>
      </c>
      <c r="AP80" s="93">
        <f>AO80*C80</f>
        <v>4</v>
      </c>
      <c r="AQ80" s="93" t="str">
        <f>_xlfn.IFS(AP80&lt;=5,"LOW RISK",AND(AP80&gt;5,AP80&lt;=12),"MODERATE RISK",AP80&gt;12,"HIGH RISK")</f>
        <v>LOW RISK</v>
      </c>
    </row>
    <row r="81" spans="1:43" ht="56.25">
      <c r="A81" s="108"/>
      <c r="B81" s="93" t="s">
        <v>312</v>
      </c>
      <c r="C81" s="93">
        <v>4</v>
      </c>
      <c r="D81" s="108"/>
      <c r="E81" s="108" t="str">
        <f>VLOOKUP(F81,Sheet2!E:F,2,FALSE)</f>
        <v>LOWLAND</v>
      </c>
      <c r="F81" s="100" t="s">
        <v>48</v>
      </c>
      <c r="G81" s="108" t="s">
        <v>1</v>
      </c>
      <c r="H81" s="101">
        <v>2600000</v>
      </c>
      <c r="I81" s="102">
        <v>18.036100000000001</v>
      </c>
      <c r="J81" s="103">
        <v>1.54358</v>
      </c>
      <c r="K81" s="101">
        <f>H81*J81</f>
        <v>4013308</v>
      </c>
      <c r="L81" s="104">
        <f>J81/I81</f>
        <v>8.5582803377670325E-2</v>
      </c>
      <c r="M81" s="99">
        <f>_xlfn.IFS(L81&lt;=5%,1,AND(L81&gt;5%,L81&lt;=15%),2,AND(L81&gt;15%,L81&lt;=30%),3,AND(L81&gt;30%,L81&lt;=50%),4,L81&gt;50%,5)</f>
        <v>2</v>
      </c>
      <c r="N81" s="99" t="str">
        <f>ROUND(L81*100,2)&amp; "% of the road is exposed with a value of "&amp; ROUND(K81*1,2)</f>
        <v>8.56% of the road is exposed with a value of 4013308</v>
      </c>
      <c r="O81" s="106">
        <v>0.1234864</v>
      </c>
      <c r="P81" s="107">
        <v>0.08</v>
      </c>
      <c r="Q81" s="93">
        <f>_xlfn.IFS(P81&lt;=5%,1,AND(P81&gt;5%,P81&lt;=15%),2,AND(P81&gt;15%,P81&lt;=30%),3,AND(P81&gt;30%,P81&lt;=50%),4,P81&gt;50%,5)</f>
        <v>2</v>
      </c>
      <c r="R81" s="106">
        <v>1.4200936</v>
      </c>
      <c r="S81" s="107">
        <v>0.92</v>
      </c>
      <c r="T81" s="93">
        <f>_xlfn.IFS(S81&lt;=5%,1,AND(S81&gt;5%,S81&lt;=15%),2,AND(S81&gt;15%,S81&lt;=30%),3,AND(S81&gt;30%,S81&lt;=50%),4,S81&gt;50%,5)</f>
        <v>5</v>
      </c>
      <c r="U81" s="94">
        <f>AVERAGE(Q81,T81)</f>
        <v>3.5</v>
      </c>
      <c r="V81" s="93" t="str">
        <f>ROUND(P81*100,2)&amp;"% of the exposed length is cement/asphalt road while " &amp;ROUND(S81*100,2)&amp;"% is rough road"</f>
        <v>8% of the exposed length is cement/asphalt road while 92% is rough road</v>
      </c>
      <c r="W81" s="94">
        <f>AVERAGE(M81,U81)</f>
        <v>2.75</v>
      </c>
      <c r="X81" s="93" t="str">
        <f>_xlfn.IFS(AND(W81&gt;4,W81&lt;=5),"VERY HIGH",AND(W81&gt;3,W81&lt;=4),"HIGH",AND(W81&gt;2,W81&lt;=3),"MODERATE",AND(W81&gt;1,W81&lt;=2),"LOW",W81&lt;=1,"VERY LOW")</f>
        <v>MODERATE</v>
      </c>
      <c r="Y81" s="95" t="s">
        <v>91</v>
      </c>
      <c r="Z81" s="93">
        <v>3</v>
      </c>
      <c r="AA81" s="95" t="s">
        <v>92</v>
      </c>
      <c r="AB81" s="93">
        <v>2</v>
      </c>
      <c r="AC81" s="95" t="s">
        <v>93</v>
      </c>
      <c r="AD81" s="93">
        <v>4</v>
      </c>
      <c r="AE81" s="95" t="s">
        <v>94</v>
      </c>
      <c r="AF81" s="93">
        <v>3</v>
      </c>
      <c r="AG81" s="95" t="s">
        <v>90</v>
      </c>
      <c r="AH81" s="93">
        <v>4</v>
      </c>
      <c r="AI81" s="97" t="s">
        <v>89</v>
      </c>
      <c r="AJ81" s="93">
        <v>4</v>
      </c>
      <c r="AK81" s="94">
        <f>AVERAGE(Z81,AB81,AD81,AF81,AH81,AJ81)</f>
        <v>3.3333333333333335</v>
      </c>
      <c r="AL81" s="108"/>
      <c r="AM81" s="94">
        <f>W81/AK81</f>
        <v>0.82499999999999996</v>
      </c>
      <c r="AN81" s="93" t="str">
        <f>_xlfn.IFS(AM81&gt;4,"HIGH",AM81&gt;3,"MEDIUM HIGH",AM81&gt;2,"MEDIUM",AM81&gt;1,"MEDIUM LOW",AM81&lt;=1,"LOW")</f>
        <v>LOW</v>
      </c>
      <c r="AO81" s="93">
        <v>1</v>
      </c>
      <c r="AP81" s="93">
        <f>AO81*C81</f>
        <v>4</v>
      </c>
      <c r="AQ81" s="93" t="str">
        <f>_xlfn.IFS(AP81&lt;=5,"LOW RISK",AND(AP81&gt;5,AP81&lt;=12),"MODERATE RISK",AP81&gt;12,"HIGH RISK")</f>
        <v>LOW RISK</v>
      </c>
    </row>
    <row r="82" spans="1:43" ht="56.25">
      <c r="A82" s="108"/>
      <c r="B82" s="93" t="s">
        <v>312</v>
      </c>
      <c r="C82" s="93">
        <v>4</v>
      </c>
      <c r="D82" s="108"/>
      <c r="E82" s="108" t="str">
        <f>VLOOKUP(F82,Sheet2!E:F,2,FALSE)</f>
        <v>LOWLAND</v>
      </c>
      <c r="F82" s="100" t="s">
        <v>48</v>
      </c>
      <c r="G82" s="108" t="s">
        <v>1</v>
      </c>
      <c r="H82" s="101">
        <v>2600000</v>
      </c>
      <c r="I82" s="102">
        <v>18.036100000000001</v>
      </c>
      <c r="J82" s="103">
        <v>4.52468</v>
      </c>
      <c r="K82" s="101">
        <f>H82*J82</f>
        <v>11764168</v>
      </c>
      <c r="L82" s="104">
        <f>J82/I82</f>
        <v>0.25086798143722866</v>
      </c>
      <c r="M82" s="99">
        <f>_xlfn.IFS(L82&lt;=5%,1,AND(L82&gt;5%,L82&lt;=15%),2,AND(L82&gt;15%,L82&lt;=30%),3,AND(L82&gt;30%,L82&lt;=50%),4,L82&gt;50%,5)</f>
        <v>3</v>
      </c>
      <c r="N82" s="99" t="str">
        <f>ROUND(L82*100,2)&amp; "% of the road is exposed with a value of "&amp; ROUND(K82*1,2)</f>
        <v>25.09% of the road is exposed with a value of 11764168</v>
      </c>
      <c r="O82" s="106">
        <v>0.36197440000000003</v>
      </c>
      <c r="P82" s="107">
        <v>0.08</v>
      </c>
      <c r="Q82" s="93">
        <f>_xlfn.IFS(P82&lt;=5%,1,AND(P82&gt;5%,P82&lt;=15%),2,AND(P82&gt;15%,P82&lt;=30%),3,AND(P82&gt;30%,P82&lt;=50%),4,P82&gt;50%,5)</f>
        <v>2</v>
      </c>
      <c r="R82" s="106">
        <v>4.1627055999999998</v>
      </c>
      <c r="S82" s="107">
        <v>0.91999999999999993</v>
      </c>
      <c r="T82" s="93">
        <f>_xlfn.IFS(S82&lt;=5%,1,AND(S82&gt;5%,S82&lt;=15%),2,AND(S82&gt;15%,S82&lt;=30%),3,AND(S82&gt;30%,S82&lt;=50%),4,S82&gt;50%,5)</f>
        <v>5</v>
      </c>
      <c r="U82" s="94">
        <f>AVERAGE(Q82,T82)</f>
        <v>3.5</v>
      </c>
      <c r="V82" s="93" t="str">
        <f>ROUND(P82*100,2)&amp;"% of the exposed length is cement/asphalt road while " &amp;ROUND(S82*100,2)&amp;"% is rough road"</f>
        <v>8% of the exposed length is cement/asphalt road while 92% is rough road</v>
      </c>
      <c r="W82" s="94">
        <f>AVERAGE(M82,U82)</f>
        <v>3.25</v>
      </c>
      <c r="X82" s="93" t="str">
        <f>_xlfn.IFS(AND(W82&gt;4,W82&lt;=5),"VERY HIGH",AND(W82&gt;3,W82&lt;=4),"HIGH",AND(W82&gt;2,W82&lt;=3),"MODERATE",AND(W82&gt;1,W82&lt;=2),"LOW",W82&lt;=1,"VERY LOW")</f>
        <v>HIGH</v>
      </c>
      <c r="Y82" s="95" t="s">
        <v>91</v>
      </c>
      <c r="Z82" s="93">
        <v>3</v>
      </c>
      <c r="AA82" s="95" t="s">
        <v>92</v>
      </c>
      <c r="AB82" s="93">
        <v>2</v>
      </c>
      <c r="AC82" s="95" t="s">
        <v>93</v>
      </c>
      <c r="AD82" s="93">
        <v>4</v>
      </c>
      <c r="AE82" s="95" t="s">
        <v>94</v>
      </c>
      <c r="AF82" s="93">
        <v>3</v>
      </c>
      <c r="AG82" s="95" t="s">
        <v>90</v>
      </c>
      <c r="AH82" s="93">
        <v>4</v>
      </c>
      <c r="AI82" s="97" t="s">
        <v>89</v>
      </c>
      <c r="AJ82" s="93">
        <v>4</v>
      </c>
      <c r="AK82" s="94">
        <f>AVERAGE(Z82,AB82,AD82,AF82,AH82,AJ82)</f>
        <v>3.3333333333333335</v>
      </c>
      <c r="AL82" s="108"/>
      <c r="AM82" s="94">
        <f>W82/AK82</f>
        <v>0.97499999999999998</v>
      </c>
      <c r="AN82" s="93" t="str">
        <f>_xlfn.IFS(AM82&gt;4,"HIGH",AM82&gt;3,"MEDIUM HIGH",AM82&gt;2,"MEDIUM",AM82&gt;1,"MEDIUM LOW",AM82&lt;=1,"LOW")</f>
        <v>LOW</v>
      </c>
      <c r="AO82" s="93">
        <v>1</v>
      </c>
      <c r="AP82" s="93">
        <f>AO82*C82</f>
        <v>4</v>
      </c>
      <c r="AQ82" s="93" t="str">
        <f>_xlfn.IFS(AP82&lt;=5,"LOW RISK",AND(AP82&gt;5,AP82&lt;=12),"MODERATE RISK",AP82&gt;12,"HIGH RISK")</f>
        <v>LOW RISK</v>
      </c>
    </row>
    <row r="83" spans="1:43" ht="56.25">
      <c r="A83" s="108"/>
      <c r="B83" s="93" t="s">
        <v>312</v>
      </c>
      <c r="C83" s="93">
        <v>4</v>
      </c>
      <c r="D83" s="108"/>
      <c r="E83" s="108" t="str">
        <f>VLOOKUP(F83,Sheet2!E:F,2,FALSE)</f>
        <v>LOWLAND</v>
      </c>
      <c r="F83" s="100" t="s">
        <v>285</v>
      </c>
      <c r="G83" s="108" t="s">
        <v>49</v>
      </c>
      <c r="H83" s="101">
        <v>2600000</v>
      </c>
      <c r="I83" s="102">
        <v>2.0444499999999999</v>
      </c>
      <c r="J83" s="103">
        <v>0.27889700000000001</v>
      </c>
      <c r="K83" s="101">
        <f>H83*J83</f>
        <v>725132.20000000007</v>
      </c>
      <c r="L83" s="104">
        <f>J83/I83</f>
        <v>0.13641664017217345</v>
      </c>
      <c r="M83" s="99">
        <f>_xlfn.IFS(L83&lt;=5%,1,AND(L83&gt;5%,L83&lt;=15%),2,AND(L83&gt;15%,L83&lt;=30%),3,AND(L83&gt;30%,L83&lt;=50%),4,L83&gt;50%,5)</f>
        <v>2</v>
      </c>
      <c r="N83" s="99" t="str">
        <f>ROUND(L83*100,2)&amp; "% of the road is exposed with a value of "&amp; ROUND(K83*1,2)</f>
        <v>13.64% of the road is exposed with a value of 725132.2</v>
      </c>
      <c r="O83" s="106">
        <v>1.3275497200000002E-2</v>
      </c>
      <c r="P83" s="107">
        <v>4.7600000000000003E-2</v>
      </c>
      <c r="Q83" s="93">
        <f>_xlfn.IFS(P83&lt;=5%,1,AND(P83&gt;5%,P83&lt;=15%),2,AND(P83&gt;15%,P83&lt;=30%),3,AND(P83&gt;30%,P83&lt;=50%),4,P83&gt;50%,5)</f>
        <v>1</v>
      </c>
      <c r="R83" s="106">
        <v>0.26562150280000002</v>
      </c>
      <c r="S83" s="107">
        <v>0.95240000000000002</v>
      </c>
      <c r="T83" s="93">
        <f>_xlfn.IFS(S83&lt;=5%,1,AND(S83&gt;5%,S83&lt;=15%),2,AND(S83&gt;15%,S83&lt;=30%),3,AND(S83&gt;30%,S83&lt;=50%),4,S83&gt;50%,5)</f>
        <v>5</v>
      </c>
      <c r="U83" s="94">
        <f>AVERAGE(Q83,T83)</f>
        <v>3</v>
      </c>
      <c r="V83" s="93" t="str">
        <f>ROUND(P83*100,2)&amp;"% of the exposed length is cement/asphalt road while " &amp;ROUND(S83*100,2)&amp;"% is rough road"</f>
        <v>4.76% of the exposed length is cement/asphalt road while 95.24% is rough road</v>
      </c>
      <c r="W83" s="94">
        <f>AVERAGE(M83,U83)</f>
        <v>2.5</v>
      </c>
      <c r="X83" s="93" t="str">
        <f>_xlfn.IFS(AND(W83&gt;4,W83&lt;=5),"VERY HIGH",AND(W83&gt;3,W83&lt;=4),"HIGH",AND(W83&gt;2,W83&lt;=3),"MODERATE",AND(W83&gt;1,W83&lt;=2),"LOW",W83&lt;=1,"VERY LOW")</f>
        <v>MODERATE</v>
      </c>
      <c r="Y83" s="95" t="s">
        <v>91</v>
      </c>
      <c r="Z83" s="93">
        <v>3</v>
      </c>
      <c r="AA83" s="95" t="s">
        <v>92</v>
      </c>
      <c r="AB83" s="93">
        <v>2</v>
      </c>
      <c r="AC83" s="95" t="s">
        <v>93</v>
      </c>
      <c r="AD83" s="93">
        <v>4</v>
      </c>
      <c r="AE83" s="95" t="s">
        <v>94</v>
      </c>
      <c r="AF83" s="93">
        <v>3</v>
      </c>
      <c r="AG83" s="95" t="s">
        <v>90</v>
      </c>
      <c r="AH83" s="93">
        <v>4</v>
      </c>
      <c r="AI83" s="97" t="s">
        <v>89</v>
      </c>
      <c r="AJ83" s="93">
        <v>4</v>
      </c>
      <c r="AK83" s="94">
        <f>AVERAGE(Z83,AB83,AD83,AF83,AH83,AJ83)</f>
        <v>3.3333333333333335</v>
      </c>
      <c r="AL83" s="108"/>
      <c r="AM83" s="94">
        <f>W83/AK83</f>
        <v>0.75</v>
      </c>
      <c r="AN83" s="93" t="str">
        <f>_xlfn.IFS(AM83&gt;4,"HIGH",AM83&gt;3,"MEDIUM HIGH",AM83&gt;2,"MEDIUM",AM83&gt;1,"MEDIUM LOW",AM83&lt;=1,"LOW")</f>
        <v>LOW</v>
      </c>
      <c r="AO83" s="93">
        <v>1</v>
      </c>
      <c r="AP83" s="93">
        <f>AO83*C83</f>
        <v>4</v>
      </c>
      <c r="AQ83" s="93" t="str">
        <f>_xlfn.IFS(AP83&lt;=5,"LOW RISK",AND(AP83&gt;5,AP83&lt;=12),"MODERATE RISK",AP83&gt;12,"HIGH RISK")</f>
        <v>LOW RISK</v>
      </c>
    </row>
    <row r="84" spans="1:43" ht="56.25">
      <c r="A84" s="108"/>
      <c r="B84" s="93" t="s">
        <v>312</v>
      </c>
      <c r="C84" s="93">
        <v>4</v>
      </c>
      <c r="D84" s="108"/>
      <c r="E84" s="108" t="str">
        <f>VLOOKUP(F84,Sheet2!E:F,2,FALSE)</f>
        <v>LOWLAND</v>
      </c>
      <c r="F84" s="100" t="s">
        <v>285</v>
      </c>
      <c r="G84" s="108" t="s">
        <v>49</v>
      </c>
      <c r="H84" s="101">
        <v>2600000</v>
      </c>
      <c r="I84" s="102">
        <v>2.0444499999999999</v>
      </c>
      <c r="J84" s="103">
        <v>0.50631499999999996</v>
      </c>
      <c r="K84" s="101">
        <f>H84*J84</f>
        <v>1316419</v>
      </c>
      <c r="L84" s="104">
        <f>J84/I84</f>
        <v>0.2476534031157524</v>
      </c>
      <c r="M84" s="99">
        <f>_xlfn.IFS(L84&lt;=5%,1,AND(L84&gt;5%,L84&lt;=15%),2,AND(L84&gt;15%,L84&lt;=30%),3,AND(L84&gt;30%,L84&lt;=50%),4,L84&gt;50%,5)</f>
        <v>3</v>
      </c>
      <c r="N84" s="99" t="str">
        <f>ROUND(L84*100,2)&amp; "% of the road is exposed with a value of "&amp; ROUND(K84*1,2)</f>
        <v>24.77% of the road is exposed with a value of 1316419</v>
      </c>
      <c r="O84" s="106">
        <v>2.4100593999999999E-2</v>
      </c>
      <c r="P84" s="107">
        <v>4.7600000000000003E-2</v>
      </c>
      <c r="Q84" s="93">
        <f>_xlfn.IFS(P84&lt;=5%,1,AND(P84&gt;5%,P84&lt;=15%),2,AND(P84&gt;15%,P84&lt;=30%),3,AND(P84&gt;30%,P84&lt;=50%),4,P84&gt;50%,5)</f>
        <v>1</v>
      </c>
      <c r="R84" s="106">
        <v>0.48221440599999998</v>
      </c>
      <c r="S84" s="107">
        <v>0.95240000000000002</v>
      </c>
      <c r="T84" s="93">
        <f>_xlfn.IFS(S84&lt;=5%,1,AND(S84&gt;5%,S84&lt;=15%),2,AND(S84&gt;15%,S84&lt;=30%),3,AND(S84&gt;30%,S84&lt;=50%),4,S84&gt;50%,5)</f>
        <v>5</v>
      </c>
      <c r="U84" s="94">
        <f>AVERAGE(Q84,T84)</f>
        <v>3</v>
      </c>
      <c r="V84" s="93" t="str">
        <f>ROUND(P84*100,2)&amp;"% of the exposed length is cement/asphalt road while " &amp;ROUND(S84*100,2)&amp;"% is rough road"</f>
        <v>4.76% of the exposed length is cement/asphalt road while 95.24% is rough road</v>
      </c>
      <c r="W84" s="94">
        <f>AVERAGE(M84,U84)</f>
        <v>3</v>
      </c>
      <c r="X84" s="93" t="str">
        <f>_xlfn.IFS(AND(W84&gt;4,W84&lt;=5),"VERY HIGH",AND(W84&gt;3,W84&lt;=4),"HIGH",AND(W84&gt;2,W84&lt;=3),"MODERATE",AND(W84&gt;1,W84&lt;=2),"LOW",W84&lt;=1,"VERY LOW")</f>
        <v>MODERATE</v>
      </c>
      <c r="Y84" s="95" t="s">
        <v>91</v>
      </c>
      <c r="Z84" s="93">
        <v>3</v>
      </c>
      <c r="AA84" s="95" t="s">
        <v>92</v>
      </c>
      <c r="AB84" s="93">
        <v>2</v>
      </c>
      <c r="AC84" s="95" t="s">
        <v>93</v>
      </c>
      <c r="AD84" s="93">
        <v>4</v>
      </c>
      <c r="AE84" s="95" t="s">
        <v>94</v>
      </c>
      <c r="AF84" s="93">
        <v>3</v>
      </c>
      <c r="AG84" s="95" t="s">
        <v>90</v>
      </c>
      <c r="AH84" s="93">
        <v>4</v>
      </c>
      <c r="AI84" s="97" t="s">
        <v>89</v>
      </c>
      <c r="AJ84" s="93">
        <v>4</v>
      </c>
      <c r="AK84" s="94">
        <f>AVERAGE(Z84,AB84,AD84,AF84,AH84,AJ84)</f>
        <v>3.3333333333333335</v>
      </c>
      <c r="AL84" s="108"/>
      <c r="AM84" s="94">
        <f>W84/AK84</f>
        <v>0.89999999999999991</v>
      </c>
      <c r="AN84" s="93" t="str">
        <f>_xlfn.IFS(AM84&gt;4,"HIGH",AM84&gt;3,"MEDIUM HIGH",AM84&gt;2,"MEDIUM",AM84&gt;1,"MEDIUM LOW",AM84&lt;=1,"LOW")</f>
        <v>LOW</v>
      </c>
      <c r="AO84" s="93">
        <v>1</v>
      </c>
      <c r="AP84" s="93">
        <f>AO84*C84</f>
        <v>4</v>
      </c>
      <c r="AQ84" s="93" t="str">
        <f>_xlfn.IFS(AP84&lt;=5,"LOW RISK",AND(AP84&gt;5,AP84&lt;=12),"MODERATE RISK",AP84&gt;12,"HIGH RISK")</f>
        <v>LOW RISK</v>
      </c>
    </row>
    <row r="85" spans="1:43" ht="56.25">
      <c r="A85" s="108"/>
      <c r="B85" s="93" t="s">
        <v>312</v>
      </c>
      <c r="C85" s="93">
        <v>4</v>
      </c>
      <c r="D85" s="108"/>
      <c r="E85" s="108" t="str">
        <f>VLOOKUP(F85,Sheet2!E:F,2,FALSE)</f>
        <v>LOWLAND</v>
      </c>
      <c r="F85" s="100" t="s">
        <v>285</v>
      </c>
      <c r="G85" s="108" t="s">
        <v>300</v>
      </c>
      <c r="H85" s="101">
        <v>5200000</v>
      </c>
      <c r="I85" s="102">
        <v>3.21305</v>
      </c>
      <c r="J85" s="103">
        <v>3.5449899999999999E-2</v>
      </c>
      <c r="K85" s="101">
        <f>H85*J85</f>
        <v>184339.48</v>
      </c>
      <c r="L85" s="104">
        <f>J85/I85</f>
        <v>1.1033099391543861E-2</v>
      </c>
      <c r="M85" s="99">
        <f>_xlfn.IFS(L85&lt;=5%,1,AND(L85&gt;5%,L85&lt;=15%),2,AND(L85&gt;15%,L85&lt;=30%),3,AND(L85&gt;30%,L85&lt;=50%),4,L85&gt;50%,5)</f>
        <v>1</v>
      </c>
      <c r="N85" s="99" t="str">
        <f>ROUND(L85*100,2)&amp; "% of the road is exposed with a value of "&amp; ROUND(K85*1,2)</f>
        <v>1.1% of the road is exposed with a value of 184339.48</v>
      </c>
      <c r="O85" s="106">
        <v>3.5449899999999999E-2</v>
      </c>
      <c r="P85" s="107">
        <v>1</v>
      </c>
      <c r="Q85" s="93">
        <f>_xlfn.IFS(P85&lt;=5%,1,AND(P85&gt;5%,P85&lt;=15%),2,AND(P85&gt;15%,P85&lt;=30%),3,AND(P85&gt;30%,P85&lt;=50%),4,P85&gt;50%,5)</f>
        <v>5</v>
      </c>
      <c r="R85" s="106">
        <v>0</v>
      </c>
      <c r="S85" s="107">
        <v>0</v>
      </c>
      <c r="T85" s="93">
        <f>_xlfn.IFS(S85&lt;=5%,1,AND(S85&gt;5%,S85&lt;=15%),2,AND(S85&gt;15%,S85&lt;=30%),3,AND(S85&gt;30%,S85&lt;=50%),4,S85&gt;50%,5)</f>
        <v>1</v>
      </c>
      <c r="U85" s="94">
        <f>AVERAGE(Q85,T85)</f>
        <v>3</v>
      </c>
      <c r="V85" s="93" t="str">
        <f>ROUND(P85*100,2)&amp;"% of the exposed length is cement/asphalt road while " &amp;ROUND(S85*100,2)&amp;"% is rough road"</f>
        <v>100% of the exposed length is cement/asphalt road while 0% is rough road</v>
      </c>
      <c r="W85" s="94">
        <f>AVERAGE(M85,U85)</f>
        <v>2</v>
      </c>
      <c r="X85" s="93" t="str">
        <f>_xlfn.IFS(AND(W85&gt;4,W85&lt;=5),"VERY HIGH",AND(W85&gt;3,W85&lt;=4),"HIGH",AND(W85&gt;2,W85&lt;=3),"MODERATE",AND(W85&gt;1,W85&lt;=2),"LOW",W85&lt;=1,"VERY LOW")</f>
        <v>LOW</v>
      </c>
      <c r="Y85" s="95" t="s">
        <v>91</v>
      </c>
      <c r="Z85" s="93">
        <v>3</v>
      </c>
      <c r="AA85" s="95" t="s">
        <v>92</v>
      </c>
      <c r="AB85" s="93">
        <v>2</v>
      </c>
      <c r="AC85" s="95" t="s">
        <v>93</v>
      </c>
      <c r="AD85" s="93">
        <v>4</v>
      </c>
      <c r="AE85" s="95" t="s">
        <v>94</v>
      </c>
      <c r="AF85" s="93">
        <v>3</v>
      </c>
      <c r="AG85" s="95" t="s">
        <v>90</v>
      </c>
      <c r="AH85" s="93">
        <v>4</v>
      </c>
      <c r="AI85" s="97" t="s">
        <v>89</v>
      </c>
      <c r="AJ85" s="93">
        <v>4</v>
      </c>
      <c r="AK85" s="94">
        <f>AVERAGE(Z85,AB85,AD85,AF85,AH85,AJ85)</f>
        <v>3.3333333333333335</v>
      </c>
      <c r="AL85" s="108"/>
      <c r="AM85" s="94">
        <f>W85/AK85</f>
        <v>0.6</v>
      </c>
      <c r="AN85" s="93" t="str">
        <f>_xlfn.IFS(AM85&gt;4,"HIGH",AM85&gt;3,"MEDIUM HIGH",AM85&gt;2,"MEDIUM",AM85&gt;1,"MEDIUM LOW",AM85&lt;=1,"LOW")</f>
        <v>LOW</v>
      </c>
      <c r="AO85" s="93">
        <v>1</v>
      </c>
      <c r="AP85" s="93">
        <f>AO85*C85</f>
        <v>4</v>
      </c>
      <c r="AQ85" s="93" t="str">
        <f>_xlfn.IFS(AP85&lt;=5,"LOW RISK",AND(AP85&gt;5,AP85&lt;=12),"MODERATE RISK",AP85&gt;12,"HIGH RISK")</f>
        <v>LOW RISK</v>
      </c>
    </row>
    <row r="86" spans="1:43" ht="56.25">
      <c r="A86" s="108"/>
      <c r="B86" s="93" t="s">
        <v>312</v>
      </c>
      <c r="C86" s="93">
        <v>4</v>
      </c>
      <c r="D86" s="108"/>
      <c r="E86" s="108" t="str">
        <f>VLOOKUP(F86,Sheet2!E:F,2,FALSE)</f>
        <v>LOWLAND</v>
      </c>
      <c r="F86" s="100" t="s">
        <v>285</v>
      </c>
      <c r="G86" s="108" t="s">
        <v>300</v>
      </c>
      <c r="H86" s="101">
        <v>5200000</v>
      </c>
      <c r="I86" s="102">
        <v>3.21305</v>
      </c>
      <c r="J86" s="103">
        <v>0.31583800000000001</v>
      </c>
      <c r="K86" s="101">
        <f>H86*J86</f>
        <v>1642357.6</v>
      </c>
      <c r="L86" s="104">
        <f>J86/I86</f>
        <v>9.8298501423880746E-2</v>
      </c>
      <c r="M86" s="99">
        <f>_xlfn.IFS(L86&lt;=5%,1,AND(L86&gt;5%,L86&lt;=15%),2,AND(L86&gt;15%,L86&lt;=30%),3,AND(L86&gt;30%,L86&lt;=50%),4,L86&gt;50%,5)</f>
        <v>2</v>
      </c>
      <c r="N86" s="99" t="str">
        <f>ROUND(L86*100,2)&amp; "% of the road is exposed with a value of "&amp; ROUND(K86*1,2)</f>
        <v>9.83% of the road is exposed with a value of 1642357.6</v>
      </c>
      <c r="O86" s="106">
        <v>0.31583800000000001</v>
      </c>
      <c r="P86" s="107">
        <v>1</v>
      </c>
      <c r="Q86" s="93">
        <f>_xlfn.IFS(P86&lt;=5%,1,AND(P86&gt;5%,P86&lt;=15%),2,AND(P86&gt;15%,P86&lt;=30%),3,AND(P86&gt;30%,P86&lt;=50%),4,P86&gt;50%,5)</f>
        <v>5</v>
      </c>
      <c r="R86" s="106">
        <v>0</v>
      </c>
      <c r="S86" s="107">
        <v>0</v>
      </c>
      <c r="T86" s="93">
        <f>_xlfn.IFS(S86&lt;=5%,1,AND(S86&gt;5%,S86&lt;=15%),2,AND(S86&gt;15%,S86&lt;=30%),3,AND(S86&gt;30%,S86&lt;=50%),4,S86&gt;50%,5)</f>
        <v>1</v>
      </c>
      <c r="U86" s="94">
        <f>AVERAGE(Q86,T86)</f>
        <v>3</v>
      </c>
      <c r="V86" s="93" t="str">
        <f>ROUND(P86*100,2)&amp;"% of the exposed length is cement/asphalt road while " &amp;ROUND(S86*100,2)&amp;"% is rough road"</f>
        <v>100% of the exposed length is cement/asphalt road while 0% is rough road</v>
      </c>
      <c r="W86" s="94">
        <f>AVERAGE(M86,U86)</f>
        <v>2.5</v>
      </c>
      <c r="X86" s="93" t="str">
        <f>_xlfn.IFS(AND(W86&gt;4,W86&lt;=5),"VERY HIGH",AND(W86&gt;3,W86&lt;=4),"HIGH",AND(W86&gt;2,W86&lt;=3),"MODERATE",AND(W86&gt;1,W86&lt;=2),"LOW",W86&lt;=1,"VERY LOW")</f>
        <v>MODERATE</v>
      </c>
      <c r="Y86" s="95" t="s">
        <v>91</v>
      </c>
      <c r="Z86" s="93">
        <v>3</v>
      </c>
      <c r="AA86" s="95" t="s">
        <v>92</v>
      </c>
      <c r="AB86" s="93">
        <v>2</v>
      </c>
      <c r="AC86" s="95" t="s">
        <v>93</v>
      </c>
      <c r="AD86" s="93">
        <v>4</v>
      </c>
      <c r="AE86" s="95" t="s">
        <v>94</v>
      </c>
      <c r="AF86" s="93">
        <v>3</v>
      </c>
      <c r="AG86" s="95" t="s">
        <v>90</v>
      </c>
      <c r="AH86" s="93">
        <v>4</v>
      </c>
      <c r="AI86" s="97" t="s">
        <v>89</v>
      </c>
      <c r="AJ86" s="93">
        <v>4</v>
      </c>
      <c r="AK86" s="94">
        <f>AVERAGE(Z86,AB86,AD86,AF86,AH86,AJ86)</f>
        <v>3.3333333333333335</v>
      </c>
      <c r="AL86" s="108"/>
      <c r="AM86" s="94">
        <f>W86/AK86</f>
        <v>0.75</v>
      </c>
      <c r="AN86" s="93" t="str">
        <f>_xlfn.IFS(AM86&gt;4,"HIGH",AM86&gt;3,"MEDIUM HIGH",AM86&gt;2,"MEDIUM",AM86&gt;1,"MEDIUM LOW",AM86&lt;=1,"LOW")</f>
        <v>LOW</v>
      </c>
      <c r="AO86" s="93">
        <v>1</v>
      </c>
      <c r="AP86" s="93">
        <f>AO86*C86</f>
        <v>4</v>
      </c>
      <c r="AQ86" s="93" t="str">
        <f>_xlfn.IFS(AP86&lt;=5,"LOW RISK",AND(AP86&gt;5,AP86&lt;=12),"MODERATE RISK",AP86&gt;12,"HIGH RISK")</f>
        <v>LOW RISK</v>
      </c>
    </row>
    <row r="87" spans="1:43" ht="56.25">
      <c r="A87" s="108"/>
      <c r="B87" s="93" t="s">
        <v>312</v>
      </c>
      <c r="C87" s="93">
        <v>4</v>
      </c>
      <c r="D87" s="108"/>
      <c r="E87" s="108" t="str">
        <f>VLOOKUP(F87,Sheet2!E:F,2,FALSE)</f>
        <v>LOWLAND</v>
      </c>
      <c r="F87" s="100" t="s">
        <v>285</v>
      </c>
      <c r="G87" s="108" t="s">
        <v>300</v>
      </c>
      <c r="H87" s="101">
        <v>5200000</v>
      </c>
      <c r="I87" s="102">
        <v>3.21305</v>
      </c>
      <c r="J87" s="103">
        <v>0.11597200000000001</v>
      </c>
      <c r="K87" s="101">
        <f>H87*J87</f>
        <v>603054.4</v>
      </c>
      <c r="L87" s="104">
        <f>J87/I87</f>
        <v>3.6094053936291066E-2</v>
      </c>
      <c r="M87" s="99">
        <f>_xlfn.IFS(L87&lt;=5%,1,AND(L87&gt;5%,L87&lt;=15%),2,AND(L87&gt;15%,L87&lt;=30%),3,AND(L87&gt;30%,L87&lt;=50%),4,L87&gt;50%,5)</f>
        <v>1</v>
      </c>
      <c r="N87" s="99" t="str">
        <f>ROUND(L87*100,2)&amp; "% of the road is exposed with a value of "&amp; ROUND(K87*1,2)</f>
        <v>3.61% of the road is exposed with a value of 603054.4</v>
      </c>
      <c r="O87" s="106">
        <v>0.11597200000000001</v>
      </c>
      <c r="P87" s="107">
        <v>1</v>
      </c>
      <c r="Q87" s="93">
        <f>_xlfn.IFS(P87&lt;=5%,1,AND(P87&gt;5%,P87&lt;=15%),2,AND(P87&gt;15%,P87&lt;=30%),3,AND(P87&gt;30%,P87&lt;=50%),4,P87&gt;50%,5)</f>
        <v>5</v>
      </c>
      <c r="R87" s="106">
        <v>0</v>
      </c>
      <c r="S87" s="107">
        <v>0</v>
      </c>
      <c r="T87" s="93">
        <f>_xlfn.IFS(S87&lt;=5%,1,AND(S87&gt;5%,S87&lt;=15%),2,AND(S87&gt;15%,S87&lt;=30%),3,AND(S87&gt;30%,S87&lt;=50%),4,S87&gt;50%,5)</f>
        <v>1</v>
      </c>
      <c r="U87" s="94">
        <f>AVERAGE(Q87,T87)</f>
        <v>3</v>
      </c>
      <c r="V87" s="93" t="str">
        <f>ROUND(P87*100,2)&amp;"% of the exposed length is cement/asphalt road while " &amp;ROUND(S87*100,2)&amp;"% is rough road"</f>
        <v>100% of the exposed length is cement/asphalt road while 0% is rough road</v>
      </c>
      <c r="W87" s="94">
        <f>AVERAGE(M87,U87)</f>
        <v>2</v>
      </c>
      <c r="X87" s="93" t="str">
        <f>_xlfn.IFS(AND(W87&gt;4,W87&lt;=5),"VERY HIGH",AND(W87&gt;3,W87&lt;=4),"HIGH",AND(W87&gt;2,W87&lt;=3),"MODERATE",AND(W87&gt;1,W87&lt;=2),"LOW",W87&lt;=1,"VERY LOW")</f>
        <v>LOW</v>
      </c>
      <c r="Y87" s="95" t="s">
        <v>91</v>
      </c>
      <c r="Z87" s="93">
        <v>3</v>
      </c>
      <c r="AA87" s="95" t="s">
        <v>92</v>
      </c>
      <c r="AB87" s="93">
        <v>2</v>
      </c>
      <c r="AC87" s="95" t="s">
        <v>93</v>
      </c>
      <c r="AD87" s="93">
        <v>4</v>
      </c>
      <c r="AE87" s="95" t="s">
        <v>94</v>
      </c>
      <c r="AF87" s="93">
        <v>3</v>
      </c>
      <c r="AG87" s="95" t="s">
        <v>90</v>
      </c>
      <c r="AH87" s="93">
        <v>4</v>
      </c>
      <c r="AI87" s="97" t="s">
        <v>89</v>
      </c>
      <c r="AJ87" s="93">
        <v>4</v>
      </c>
      <c r="AK87" s="94">
        <f>AVERAGE(Z87,AB87,AD87,AF87,AH87,AJ87)</f>
        <v>3.3333333333333335</v>
      </c>
      <c r="AL87" s="108"/>
      <c r="AM87" s="94">
        <f>W87/AK87</f>
        <v>0.6</v>
      </c>
      <c r="AN87" s="93" t="str">
        <f>_xlfn.IFS(AM87&gt;4,"HIGH",AM87&gt;3,"MEDIUM HIGH",AM87&gt;2,"MEDIUM",AM87&gt;1,"MEDIUM LOW",AM87&lt;=1,"LOW")</f>
        <v>LOW</v>
      </c>
      <c r="AO87" s="93">
        <v>1</v>
      </c>
      <c r="AP87" s="93">
        <f>AO87*C87</f>
        <v>4</v>
      </c>
      <c r="AQ87" s="93" t="str">
        <f>_xlfn.IFS(AP87&lt;=5,"LOW RISK",AND(AP87&gt;5,AP87&lt;=12),"MODERATE RISK",AP87&gt;12,"HIGH RISK")</f>
        <v>LOW RISK</v>
      </c>
    </row>
    <row r="88" spans="1:43" ht="56.25">
      <c r="A88" s="108"/>
      <c r="B88" s="93" t="s">
        <v>312</v>
      </c>
      <c r="C88" s="93">
        <v>4</v>
      </c>
      <c r="D88" s="108"/>
      <c r="E88" s="108" t="str">
        <f>VLOOKUP(F88,Sheet2!E:F,2,FALSE)</f>
        <v>LOWLAND</v>
      </c>
      <c r="F88" s="100" t="s">
        <v>285</v>
      </c>
      <c r="G88" s="108" t="s">
        <v>1</v>
      </c>
      <c r="H88" s="101">
        <v>2600000</v>
      </c>
      <c r="I88" s="102">
        <v>36.147399999999998</v>
      </c>
      <c r="J88" s="103">
        <v>2.9333200000000001</v>
      </c>
      <c r="K88" s="101">
        <f>H88*J88</f>
        <v>7626632</v>
      </c>
      <c r="L88" s="104">
        <f>J88/I88</f>
        <v>8.1148851646314815E-2</v>
      </c>
      <c r="M88" s="99">
        <f>_xlfn.IFS(L88&lt;=5%,1,AND(L88&gt;5%,L88&lt;=15%),2,AND(L88&gt;15%,L88&lt;=30%),3,AND(L88&gt;30%,L88&lt;=50%),4,L88&gt;50%,5)</f>
        <v>2</v>
      </c>
      <c r="N88" s="99" t="str">
        <f>ROUND(L88*100,2)&amp; "% of the road is exposed with a value of "&amp; ROUND(K88*1,2)</f>
        <v>8.11% of the road is exposed with a value of 7626632</v>
      </c>
      <c r="O88" s="106">
        <v>0.14666600000000002</v>
      </c>
      <c r="P88" s="107">
        <v>0.05</v>
      </c>
      <c r="Q88" s="93">
        <f>_xlfn.IFS(P88&lt;=5%,1,AND(P88&gt;5%,P88&lt;=15%),2,AND(P88&gt;15%,P88&lt;=30%),3,AND(P88&gt;30%,P88&lt;=50%),4,P88&gt;50%,5)</f>
        <v>1</v>
      </c>
      <c r="R88" s="106">
        <v>2.786654</v>
      </c>
      <c r="S88" s="107">
        <v>0.95</v>
      </c>
      <c r="T88" s="93">
        <f>_xlfn.IFS(S88&lt;=5%,1,AND(S88&gt;5%,S88&lt;=15%),2,AND(S88&gt;15%,S88&lt;=30%),3,AND(S88&gt;30%,S88&lt;=50%),4,S88&gt;50%,5)</f>
        <v>5</v>
      </c>
      <c r="U88" s="94">
        <f>AVERAGE(Q88,T88)</f>
        <v>3</v>
      </c>
      <c r="V88" s="93" t="str">
        <f>ROUND(P88*100,2)&amp;"% of the exposed length is cement/asphalt road while " &amp;ROUND(S88*100,2)&amp;"% is rough road"</f>
        <v>5% of the exposed length is cement/asphalt road while 95% is rough road</v>
      </c>
      <c r="W88" s="94">
        <f>AVERAGE(M88,U88)</f>
        <v>2.5</v>
      </c>
      <c r="X88" s="93" t="str">
        <f>_xlfn.IFS(AND(W88&gt;4,W88&lt;=5),"VERY HIGH",AND(W88&gt;3,W88&lt;=4),"HIGH",AND(W88&gt;2,W88&lt;=3),"MODERATE",AND(W88&gt;1,W88&lt;=2),"LOW",W88&lt;=1,"VERY LOW")</f>
        <v>MODERATE</v>
      </c>
      <c r="Y88" s="95" t="s">
        <v>91</v>
      </c>
      <c r="Z88" s="93">
        <v>3</v>
      </c>
      <c r="AA88" s="95" t="s">
        <v>92</v>
      </c>
      <c r="AB88" s="93">
        <v>2</v>
      </c>
      <c r="AC88" s="95" t="s">
        <v>93</v>
      </c>
      <c r="AD88" s="93">
        <v>4</v>
      </c>
      <c r="AE88" s="95" t="s">
        <v>94</v>
      </c>
      <c r="AF88" s="93">
        <v>3</v>
      </c>
      <c r="AG88" s="95" t="s">
        <v>90</v>
      </c>
      <c r="AH88" s="93">
        <v>4</v>
      </c>
      <c r="AI88" s="97" t="s">
        <v>89</v>
      </c>
      <c r="AJ88" s="93">
        <v>4</v>
      </c>
      <c r="AK88" s="94">
        <f>AVERAGE(Z88,AB88,AD88,AF88,AH88,AJ88)</f>
        <v>3.3333333333333335</v>
      </c>
      <c r="AL88" s="108"/>
      <c r="AM88" s="94">
        <f>W88/AK88</f>
        <v>0.75</v>
      </c>
      <c r="AN88" s="93" t="str">
        <f>_xlfn.IFS(AM88&gt;4,"HIGH",AM88&gt;3,"MEDIUM HIGH",AM88&gt;2,"MEDIUM",AM88&gt;1,"MEDIUM LOW",AM88&lt;=1,"LOW")</f>
        <v>LOW</v>
      </c>
      <c r="AO88" s="93">
        <v>1</v>
      </c>
      <c r="AP88" s="93">
        <f>AO88*C88</f>
        <v>4</v>
      </c>
      <c r="AQ88" s="93" t="str">
        <f>_xlfn.IFS(AP88&lt;=5,"LOW RISK",AND(AP88&gt;5,AP88&lt;=12),"MODERATE RISK",AP88&gt;12,"HIGH RISK")</f>
        <v>LOW RISK</v>
      </c>
    </row>
    <row r="89" spans="1:43" ht="56.25">
      <c r="A89" s="108"/>
      <c r="B89" s="93" t="s">
        <v>312</v>
      </c>
      <c r="C89" s="93">
        <v>4</v>
      </c>
      <c r="D89" s="108"/>
      <c r="E89" s="108" t="str">
        <f>VLOOKUP(F89,Sheet2!E:F,2,FALSE)</f>
        <v>LOWLAND</v>
      </c>
      <c r="F89" s="100" t="s">
        <v>285</v>
      </c>
      <c r="G89" s="108" t="s">
        <v>1</v>
      </c>
      <c r="H89" s="101">
        <v>2600000</v>
      </c>
      <c r="I89" s="102">
        <v>36.147399999999998</v>
      </c>
      <c r="J89" s="103">
        <v>8.1243800000000004</v>
      </c>
      <c r="K89" s="101">
        <f>H89*J89</f>
        <v>21123388</v>
      </c>
      <c r="L89" s="104">
        <f>J89/I89</f>
        <v>0.22475696730608566</v>
      </c>
      <c r="M89" s="99">
        <f>_xlfn.IFS(L89&lt;=5%,1,AND(L89&gt;5%,L89&lt;=15%),2,AND(L89&gt;15%,L89&lt;=30%),3,AND(L89&gt;30%,L89&lt;=50%),4,L89&gt;50%,5)</f>
        <v>3</v>
      </c>
      <c r="N89" s="99" t="str">
        <f>ROUND(L89*100,2)&amp; "% of the road is exposed with a value of "&amp; ROUND(K89*1,2)</f>
        <v>22.48% of the road is exposed with a value of 21123388</v>
      </c>
      <c r="O89" s="106">
        <v>0.40621900000000005</v>
      </c>
      <c r="P89" s="107">
        <v>0.05</v>
      </c>
      <c r="Q89" s="93">
        <f>_xlfn.IFS(P89&lt;=5%,1,AND(P89&gt;5%,P89&lt;=15%),2,AND(P89&gt;15%,P89&lt;=30%),3,AND(P89&gt;30%,P89&lt;=50%),4,P89&gt;50%,5)</f>
        <v>1</v>
      </c>
      <c r="R89" s="106">
        <v>7.7181610000000003</v>
      </c>
      <c r="S89" s="107">
        <v>0.95</v>
      </c>
      <c r="T89" s="93">
        <f>_xlfn.IFS(S89&lt;=5%,1,AND(S89&gt;5%,S89&lt;=15%),2,AND(S89&gt;15%,S89&lt;=30%),3,AND(S89&gt;30%,S89&lt;=50%),4,S89&gt;50%,5)</f>
        <v>5</v>
      </c>
      <c r="U89" s="94">
        <f>AVERAGE(Q89,T89)</f>
        <v>3</v>
      </c>
      <c r="V89" s="93" t="str">
        <f>ROUND(P89*100,2)&amp;"% of the exposed length is cement/asphalt road while " &amp;ROUND(S89*100,2)&amp;"% is rough road"</f>
        <v>5% of the exposed length is cement/asphalt road while 95% is rough road</v>
      </c>
      <c r="W89" s="94">
        <f>AVERAGE(M89,U89)</f>
        <v>3</v>
      </c>
      <c r="X89" s="93" t="str">
        <f>_xlfn.IFS(AND(W89&gt;4,W89&lt;=5),"VERY HIGH",AND(W89&gt;3,W89&lt;=4),"HIGH",AND(W89&gt;2,W89&lt;=3),"MODERATE",AND(W89&gt;1,W89&lt;=2),"LOW",W89&lt;=1,"VERY LOW")</f>
        <v>MODERATE</v>
      </c>
      <c r="Y89" s="95" t="s">
        <v>91</v>
      </c>
      <c r="Z89" s="93">
        <v>3</v>
      </c>
      <c r="AA89" s="95" t="s">
        <v>92</v>
      </c>
      <c r="AB89" s="93">
        <v>2</v>
      </c>
      <c r="AC89" s="95" t="s">
        <v>93</v>
      </c>
      <c r="AD89" s="93">
        <v>4</v>
      </c>
      <c r="AE89" s="95" t="s">
        <v>94</v>
      </c>
      <c r="AF89" s="93">
        <v>3</v>
      </c>
      <c r="AG89" s="95" t="s">
        <v>90</v>
      </c>
      <c r="AH89" s="93">
        <v>4</v>
      </c>
      <c r="AI89" s="97" t="s">
        <v>89</v>
      </c>
      <c r="AJ89" s="93">
        <v>4</v>
      </c>
      <c r="AK89" s="94">
        <f>AVERAGE(Z89,AB89,AD89,AF89,AH89,AJ89)</f>
        <v>3.3333333333333335</v>
      </c>
      <c r="AL89" s="108"/>
      <c r="AM89" s="94">
        <f>W89/AK89</f>
        <v>0.89999999999999991</v>
      </c>
      <c r="AN89" s="93" t="str">
        <f>_xlfn.IFS(AM89&gt;4,"HIGH",AM89&gt;3,"MEDIUM HIGH",AM89&gt;2,"MEDIUM",AM89&gt;1,"MEDIUM LOW",AM89&lt;=1,"LOW")</f>
        <v>LOW</v>
      </c>
      <c r="AO89" s="93">
        <v>1</v>
      </c>
      <c r="AP89" s="93">
        <f>AO89*C89</f>
        <v>4</v>
      </c>
      <c r="AQ89" s="93" t="str">
        <f>_xlfn.IFS(AP89&lt;=5,"LOW RISK",AND(AP89&gt;5,AP89&lt;=12),"MODERATE RISK",AP89&gt;12,"HIGH RISK")</f>
        <v>LOW RISK</v>
      </c>
    </row>
    <row r="90" spans="1:43" ht="56.25">
      <c r="A90" s="108"/>
      <c r="B90" s="93" t="s">
        <v>312</v>
      </c>
      <c r="C90" s="93">
        <v>4</v>
      </c>
      <c r="D90" s="108"/>
      <c r="E90" s="108" t="str">
        <f>VLOOKUP(F90,Sheet2!E:F,2,FALSE)</f>
        <v>LOWLAND</v>
      </c>
      <c r="F90" s="100" t="s">
        <v>290</v>
      </c>
      <c r="G90" s="108" t="s">
        <v>1</v>
      </c>
      <c r="H90" s="101">
        <v>2600000</v>
      </c>
      <c r="I90" s="102">
        <v>16.7117</v>
      </c>
      <c r="J90" s="103">
        <v>0.61513300000000004</v>
      </c>
      <c r="K90" s="101">
        <f>H90*J90</f>
        <v>1599345.8</v>
      </c>
      <c r="L90" s="104">
        <f>J90/I90</f>
        <v>3.6808523369854657E-2</v>
      </c>
      <c r="M90" s="99">
        <f>_xlfn.IFS(L90&lt;=5%,1,AND(L90&gt;5%,L90&lt;=15%),2,AND(L90&gt;15%,L90&lt;=30%),3,AND(L90&gt;30%,L90&lt;=50%),4,L90&gt;50%,5)</f>
        <v>1</v>
      </c>
      <c r="N90" s="99" t="str">
        <f>ROUND(L90*100,2)&amp; "% of the road is exposed with a value of "&amp; ROUND(K90*1,2)</f>
        <v>3.68% of the road is exposed with a value of 1599345.8</v>
      </c>
      <c r="O90" s="106">
        <v>9.719101400000001E-3</v>
      </c>
      <c r="P90" s="107">
        <v>1.5800000000000002E-2</v>
      </c>
      <c r="Q90" s="93">
        <f>_xlfn.IFS(P90&lt;=5%,1,AND(P90&gt;5%,P90&lt;=15%),2,AND(P90&gt;15%,P90&lt;=30%),3,AND(P90&gt;30%,P90&lt;=50%),4,P90&gt;50%,5)</f>
        <v>1</v>
      </c>
      <c r="R90" s="106">
        <v>0.60541389860000006</v>
      </c>
      <c r="S90" s="107">
        <v>0.98420000000000007</v>
      </c>
      <c r="T90" s="93">
        <f>_xlfn.IFS(S90&lt;=5%,1,AND(S90&gt;5%,S90&lt;=15%),2,AND(S90&gt;15%,S90&lt;=30%),3,AND(S90&gt;30%,S90&lt;=50%),4,S90&gt;50%,5)</f>
        <v>5</v>
      </c>
      <c r="U90" s="94">
        <f>AVERAGE(Q90,T90)</f>
        <v>3</v>
      </c>
      <c r="V90" s="93" t="str">
        <f>ROUND(P90*100,2)&amp;"% of the exposed length is cement/asphalt road while " &amp;ROUND(S90*100,2)&amp;"% is rough road"</f>
        <v>1.58% of the exposed length is cement/asphalt road while 98.42% is rough road</v>
      </c>
      <c r="W90" s="94">
        <f>AVERAGE(M90,U90)</f>
        <v>2</v>
      </c>
      <c r="X90" s="93" t="str">
        <f>_xlfn.IFS(AND(W90&gt;4,W90&lt;=5),"VERY HIGH",AND(W90&gt;3,W90&lt;=4),"HIGH",AND(W90&gt;2,W90&lt;=3),"MODERATE",AND(W90&gt;1,W90&lt;=2),"LOW",W90&lt;=1,"VERY LOW")</f>
        <v>LOW</v>
      </c>
      <c r="Y90" s="95" t="s">
        <v>91</v>
      </c>
      <c r="Z90" s="93">
        <v>3</v>
      </c>
      <c r="AA90" s="95" t="s">
        <v>92</v>
      </c>
      <c r="AB90" s="93">
        <v>2</v>
      </c>
      <c r="AC90" s="95" t="s">
        <v>93</v>
      </c>
      <c r="AD90" s="93">
        <v>4</v>
      </c>
      <c r="AE90" s="95" t="s">
        <v>94</v>
      </c>
      <c r="AF90" s="93">
        <v>3</v>
      </c>
      <c r="AG90" s="95" t="s">
        <v>90</v>
      </c>
      <c r="AH90" s="93">
        <v>4</v>
      </c>
      <c r="AI90" s="97" t="s">
        <v>89</v>
      </c>
      <c r="AJ90" s="93">
        <v>4</v>
      </c>
      <c r="AK90" s="94">
        <f>AVERAGE(Z90,AB90,AD90,AF90,AH90,AJ90)</f>
        <v>3.3333333333333335</v>
      </c>
      <c r="AL90" s="108"/>
      <c r="AM90" s="94">
        <f>W90/AK90</f>
        <v>0.6</v>
      </c>
      <c r="AN90" s="93" t="str">
        <f>_xlfn.IFS(AM90&gt;4,"HIGH",AM90&gt;3,"MEDIUM HIGH",AM90&gt;2,"MEDIUM",AM90&gt;1,"MEDIUM LOW",AM90&lt;=1,"LOW")</f>
        <v>LOW</v>
      </c>
      <c r="AO90" s="93">
        <v>1</v>
      </c>
      <c r="AP90" s="93">
        <f>AO90*C90</f>
        <v>4</v>
      </c>
      <c r="AQ90" s="93" t="str">
        <f>_xlfn.IFS(AP90&lt;=5,"LOW RISK",AND(AP90&gt;5,AP90&lt;=12),"MODERATE RISK",AP90&gt;12,"HIGH RISK")</f>
        <v>LOW RISK</v>
      </c>
    </row>
    <row r="91" spans="1:43" ht="56.25">
      <c r="A91" s="108"/>
      <c r="B91" s="93" t="s">
        <v>312</v>
      </c>
      <c r="C91" s="93">
        <v>4</v>
      </c>
      <c r="D91" s="108"/>
      <c r="E91" s="108" t="str">
        <f>VLOOKUP(F91,Sheet2!E:F,2,FALSE)</f>
        <v>LOWLAND</v>
      </c>
      <c r="F91" s="100" t="s">
        <v>294</v>
      </c>
      <c r="G91" s="108" t="s">
        <v>1</v>
      </c>
      <c r="H91" s="101">
        <v>2600000</v>
      </c>
      <c r="I91" s="102">
        <v>12.253399999999999</v>
      </c>
      <c r="J91" s="103">
        <v>1.4611600000000001E-2</v>
      </c>
      <c r="K91" s="101">
        <f>H91*J91</f>
        <v>37990.160000000003</v>
      </c>
      <c r="L91" s="104">
        <f>J91/I91</f>
        <v>1.1924527070037705E-3</v>
      </c>
      <c r="M91" s="99">
        <f>_xlfn.IFS(L91&lt;=5%,1,AND(L91&gt;5%,L91&lt;=15%),2,AND(L91&gt;15%,L91&lt;=30%),3,AND(L91&gt;30%,L91&lt;=50%),4,L91&gt;50%,5)</f>
        <v>1</v>
      </c>
      <c r="N91" s="99" t="str">
        <f>ROUND(L91*100,2)&amp; "% of the road is exposed with a value of "&amp; ROUND(K91*1,2)</f>
        <v>0.12% of the road is exposed with a value of 37990.16</v>
      </c>
      <c r="O91" s="106">
        <v>4.2402863200000007E-3</v>
      </c>
      <c r="P91" s="107">
        <v>0.29020000000000001</v>
      </c>
      <c r="Q91" s="93">
        <f>_xlfn.IFS(P91&lt;=5%,1,AND(P91&gt;5%,P91&lt;=15%),2,AND(P91&gt;15%,P91&lt;=30%),3,AND(P91&gt;30%,P91&lt;=50%),4,P91&gt;50%,5)</f>
        <v>3</v>
      </c>
      <c r="R91" s="106">
        <v>1.0371313680000001E-2</v>
      </c>
      <c r="S91" s="107">
        <v>0.70979999999999999</v>
      </c>
      <c r="T91" s="93">
        <f>_xlfn.IFS(S91&lt;=5%,1,AND(S91&gt;5%,S91&lt;=15%),2,AND(S91&gt;15%,S91&lt;=30%),3,AND(S91&gt;30%,S91&lt;=50%),4,S91&gt;50%,5)</f>
        <v>5</v>
      </c>
      <c r="U91" s="94">
        <f>AVERAGE(Q91,T91)</f>
        <v>4</v>
      </c>
      <c r="V91" s="93" t="str">
        <f>ROUND(P91*100,2)&amp;"% of the exposed length is cement/asphalt road while " &amp;ROUND(S91*100,2)&amp;"% is rough road"</f>
        <v>29.02% of the exposed length is cement/asphalt road while 70.98% is rough road</v>
      </c>
      <c r="W91" s="94">
        <f>AVERAGE(M91,U91)</f>
        <v>2.5</v>
      </c>
      <c r="X91" s="93" t="str">
        <f>_xlfn.IFS(AND(W91&gt;4,W91&lt;=5),"VERY HIGH",AND(W91&gt;3,W91&lt;=4),"HIGH",AND(W91&gt;2,W91&lt;=3),"MODERATE",AND(W91&gt;1,W91&lt;=2),"LOW",W91&lt;=1,"VERY LOW")</f>
        <v>MODERATE</v>
      </c>
      <c r="Y91" s="95" t="s">
        <v>91</v>
      </c>
      <c r="Z91" s="93">
        <v>3</v>
      </c>
      <c r="AA91" s="95" t="s">
        <v>92</v>
      </c>
      <c r="AB91" s="93">
        <v>2</v>
      </c>
      <c r="AC91" s="95" t="s">
        <v>93</v>
      </c>
      <c r="AD91" s="93">
        <v>4</v>
      </c>
      <c r="AE91" s="95" t="s">
        <v>94</v>
      </c>
      <c r="AF91" s="93">
        <v>3</v>
      </c>
      <c r="AG91" s="95" t="s">
        <v>90</v>
      </c>
      <c r="AH91" s="93">
        <v>4</v>
      </c>
      <c r="AI91" s="97" t="s">
        <v>89</v>
      </c>
      <c r="AJ91" s="93">
        <v>4</v>
      </c>
      <c r="AK91" s="94">
        <f>AVERAGE(Z91,AB91,AD91,AF91,AH91,AJ91)</f>
        <v>3.3333333333333335</v>
      </c>
      <c r="AL91" s="108"/>
      <c r="AM91" s="94">
        <f>W91/AK91</f>
        <v>0.75</v>
      </c>
      <c r="AN91" s="93" t="str">
        <f>_xlfn.IFS(AM91&gt;4,"HIGH",AM91&gt;3,"MEDIUM HIGH",AM91&gt;2,"MEDIUM",AM91&gt;1,"MEDIUM LOW",AM91&lt;=1,"LOW")</f>
        <v>LOW</v>
      </c>
      <c r="AO91" s="93">
        <v>1</v>
      </c>
      <c r="AP91" s="93">
        <f>AO91*C91</f>
        <v>4</v>
      </c>
      <c r="AQ91" s="93" t="str">
        <f>_xlfn.IFS(AP91&lt;=5,"LOW RISK",AND(AP91&gt;5,AP91&lt;=12),"MODERATE RISK",AP91&gt;12,"HIGH RISK")</f>
        <v>LOW RISK</v>
      </c>
    </row>
    <row r="92" spans="1:43" ht="56.25">
      <c r="A92" s="108"/>
      <c r="B92" s="93" t="s">
        <v>312</v>
      </c>
      <c r="C92" s="93">
        <v>4</v>
      </c>
      <c r="D92" s="108"/>
      <c r="E92" s="108" t="str">
        <f>VLOOKUP(F92,Sheet2!E:F,2,FALSE)</f>
        <v>LOWLAND</v>
      </c>
      <c r="F92" s="100" t="s">
        <v>294</v>
      </c>
      <c r="G92" s="108" t="s">
        <v>1</v>
      </c>
      <c r="H92" s="101">
        <v>2600000</v>
      </c>
      <c r="I92" s="102">
        <v>12.253399999999999</v>
      </c>
      <c r="J92" s="103">
        <v>0.375448</v>
      </c>
      <c r="K92" s="101">
        <f>H92*J92</f>
        <v>976164.8</v>
      </c>
      <c r="L92" s="104">
        <f>J92/I92</f>
        <v>3.0640312076648118E-2</v>
      </c>
      <c r="M92" s="99">
        <f>_xlfn.IFS(L92&lt;=5%,1,AND(L92&gt;5%,L92&lt;=15%),2,AND(L92&gt;15%,L92&lt;=30%),3,AND(L92&gt;30%,L92&lt;=50%),4,L92&gt;50%,5)</f>
        <v>1</v>
      </c>
      <c r="N92" s="99" t="str">
        <f>ROUND(L92*100,2)&amp; "% of the road is exposed with a value of "&amp; ROUND(K92*1,2)</f>
        <v>3.06% of the road is exposed with a value of 976164.8</v>
      </c>
      <c r="O92" s="106">
        <v>0.1089550096</v>
      </c>
      <c r="P92" s="107">
        <v>0.29020000000000001</v>
      </c>
      <c r="Q92" s="93">
        <f>_xlfn.IFS(P92&lt;=5%,1,AND(P92&gt;5%,P92&lt;=15%),2,AND(P92&gt;15%,P92&lt;=30%),3,AND(P92&gt;30%,P92&lt;=50%),4,P92&gt;50%,5)</f>
        <v>3</v>
      </c>
      <c r="R92" s="106">
        <v>0.26649299040000002</v>
      </c>
      <c r="S92" s="107">
        <v>0.70979999999999999</v>
      </c>
      <c r="T92" s="93">
        <f>_xlfn.IFS(S92&lt;=5%,1,AND(S92&gt;5%,S92&lt;=15%),2,AND(S92&gt;15%,S92&lt;=30%),3,AND(S92&gt;30%,S92&lt;=50%),4,S92&gt;50%,5)</f>
        <v>5</v>
      </c>
      <c r="U92" s="94">
        <f>AVERAGE(Q92,T92)</f>
        <v>4</v>
      </c>
      <c r="V92" s="93" t="str">
        <f>ROUND(P92*100,2)&amp;"% of the exposed length is cement/asphalt road while " &amp;ROUND(S92*100,2)&amp;"% is rough road"</f>
        <v>29.02% of the exposed length is cement/asphalt road while 70.98% is rough road</v>
      </c>
      <c r="W92" s="94">
        <f>AVERAGE(M92,U92)</f>
        <v>2.5</v>
      </c>
      <c r="X92" s="93" t="str">
        <f>_xlfn.IFS(AND(W92&gt;4,W92&lt;=5),"VERY HIGH",AND(W92&gt;3,W92&lt;=4),"HIGH",AND(W92&gt;2,W92&lt;=3),"MODERATE",AND(W92&gt;1,W92&lt;=2),"LOW",W92&lt;=1,"VERY LOW")</f>
        <v>MODERATE</v>
      </c>
      <c r="Y92" s="95" t="s">
        <v>91</v>
      </c>
      <c r="Z92" s="93">
        <v>3</v>
      </c>
      <c r="AA92" s="95" t="s">
        <v>92</v>
      </c>
      <c r="AB92" s="93">
        <v>2</v>
      </c>
      <c r="AC92" s="95" t="s">
        <v>93</v>
      </c>
      <c r="AD92" s="93">
        <v>4</v>
      </c>
      <c r="AE92" s="95" t="s">
        <v>94</v>
      </c>
      <c r="AF92" s="93">
        <v>3</v>
      </c>
      <c r="AG92" s="95" t="s">
        <v>90</v>
      </c>
      <c r="AH92" s="93">
        <v>4</v>
      </c>
      <c r="AI92" s="97" t="s">
        <v>89</v>
      </c>
      <c r="AJ92" s="93">
        <v>4</v>
      </c>
      <c r="AK92" s="94">
        <f>AVERAGE(Z92,AB92,AD92,AF92,AH92,AJ92)</f>
        <v>3.3333333333333335</v>
      </c>
      <c r="AL92" s="108"/>
      <c r="AM92" s="94">
        <f>W92/AK92</f>
        <v>0.75</v>
      </c>
      <c r="AN92" s="93" t="str">
        <f>_xlfn.IFS(AM92&gt;4,"HIGH",AM92&gt;3,"MEDIUM HIGH",AM92&gt;2,"MEDIUM",AM92&gt;1,"MEDIUM LOW",AM92&lt;=1,"LOW")</f>
        <v>LOW</v>
      </c>
      <c r="AO92" s="93">
        <v>1</v>
      </c>
      <c r="AP92" s="93">
        <f>AO92*C92</f>
        <v>4</v>
      </c>
      <c r="AQ92" s="93" t="str">
        <f>_xlfn.IFS(AP92&lt;=5,"LOW RISK",AND(AP92&gt;5,AP92&lt;=12),"MODERATE RISK",AP92&gt;12,"HIGH RISK")</f>
        <v>LOW RISK</v>
      </c>
    </row>
    <row r="93" spans="1:43" ht="56.25">
      <c r="A93" s="108"/>
      <c r="B93" s="93" t="s">
        <v>312</v>
      </c>
      <c r="C93" s="93">
        <v>4</v>
      </c>
      <c r="D93" s="108"/>
      <c r="E93" s="108" t="str">
        <f>VLOOKUP(F93,Sheet2!E:F,2,FALSE)</f>
        <v>LOWLAND</v>
      </c>
      <c r="F93" s="100" t="s">
        <v>297</v>
      </c>
      <c r="G93" s="108" t="s">
        <v>49</v>
      </c>
      <c r="H93" s="101">
        <v>2600000</v>
      </c>
      <c r="I93" s="102">
        <v>4.9495100000000001</v>
      </c>
      <c r="J93" s="103">
        <v>8.10139E-2</v>
      </c>
      <c r="K93" s="101">
        <f>H93*J93</f>
        <v>210636.14</v>
      </c>
      <c r="L93" s="104">
        <f>J93/I93</f>
        <v>1.6368064717517491E-2</v>
      </c>
      <c r="M93" s="99">
        <f>_xlfn.IFS(L93&lt;=5%,1,AND(L93&gt;5%,L93&lt;=15%),2,AND(L93&gt;15%,L93&lt;=30%),3,AND(L93&gt;30%,L93&lt;=50%),4,L93&gt;50%,5)</f>
        <v>1</v>
      </c>
      <c r="N93" s="99" t="str">
        <f>ROUND(L93*100,2)&amp; "% of the road is exposed with a value of "&amp; ROUND(K93*1,2)</f>
        <v>1.64% of the road is exposed with a value of 210636.14</v>
      </c>
      <c r="O93" s="106">
        <v>1.0175345839999999E-2</v>
      </c>
      <c r="P93" s="107">
        <v>0.12559999999999999</v>
      </c>
      <c r="Q93" s="93">
        <f>_xlfn.IFS(P93&lt;=5%,1,AND(P93&gt;5%,P93&lt;=15%),2,AND(P93&gt;15%,P93&lt;=30%),3,AND(P93&gt;30%,P93&lt;=50%),4,P93&gt;50%,5)</f>
        <v>2</v>
      </c>
      <c r="R93" s="106">
        <v>7.0838554159999997E-2</v>
      </c>
      <c r="S93" s="107">
        <v>0.87439999999999996</v>
      </c>
      <c r="T93" s="93">
        <f>_xlfn.IFS(S93&lt;=5%,1,AND(S93&gt;5%,S93&lt;=15%),2,AND(S93&gt;15%,S93&lt;=30%),3,AND(S93&gt;30%,S93&lt;=50%),4,S93&gt;50%,5)</f>
        <v>5</v>
      </c>
      <c r="U93" s="94">
        <f>AVERAGE(Q93,T93)</f>
        <v>3.5</v>
      </c>
      <c r="V93" s="93" t="str">
        <f>ROUND(P93*100,2)&amp;"% of the exposed length is cement/asphalt road while " &amp;ROUND(S93*100,2)&amp;"% is rough road"</f>
        <v>12.56% of the exposed length is cement/asphalt road while 87.44% is rough road</v>
      </c>
      <c r="W93" s="94">
        <f>AVERAGE(M93,U93)</f>
        <v>2.25</v>
      </c>
      <c r="X93" s="93" t="str">
        <f>_xlfn.IFS(AND(W93&gt;4,W93&lt;=5),"VERY HIGH",AND(W93&gt;3,W93&lt;=4),"HIGH",AND(W93&gt;2,W93&lt;=3),"MODERATE",AND(W93&gt;1,W93&lt;=2),"LOW",W93&lt;=1,"VERY LOW")</f>
        <v>MODERATE</v>
      </c>
      <c r="Y93" s="95" t="s">
        <v>91</v>
      </c>
      <c r="Z93" s="93">
        <v>3</v>
      </c>
      <c r="AA93" s="95" t="s">
        <v>92</v>
      </c>
      <c r="AB93" s="93">
        <v>2</v>
      </c>
      <c r="AC93" s="95" t="s">
        <v>93</v>
      </c>
      <c r="AD93" s="93">
        <v>4</v>
      </c>
      <c r="AE93" s="95" t="s">
        <v>94</v>
      </c>
      <c r="AF93" s="93">
        <v>3</v>
      </c>
      <c r="AG93" s="95" t="s">
        <v>90</v>
      </c>
      <c r="AH93" s="93">
        <v>4</v>
      </c>
      <c r="AI93" s="97" t="s">
        <v>89</v>
      </c>
      <c r="AJ93" s="93">
        <v>4</v>
      </c>
      <c r="AK93" s="94">
        <f>AVERAGE(Z93,AB93,AD93,AF93,AH93,AJ93)</f>
        <v>3.3333333333333335</v>
      </c>
      <c r="AL93" s="108"/>
      <c r="AM93" s="94">
        <f>W93/AK93</f>
        <v>0.67499999999999993</v>
      </c>
      <c r="AN93" s="93" t="str">
        <f>_xlfn.IFS(AM93&gt;4,"HIGH",AM93&gt;3,"MEDIUM HIGH",AM93&gt;2,"MEDIUM",AM93&gt;1,"MEDIUM LOW",AM93&lt;=1,"LOW")</f>
        <v>LOW</v>
      </c>
      <c r="AO93" s="93">
        <v>1</v>
      </c>
      <c r="AP93" s="93">
        <f>AO93*C93</f>
        <v>4</v>
      </c>
      <c r="AQ93" s="93" t="str">
        <f>_xlfn.IFS(AP93&lt;=5,"LOW RISK",AND(AP93&gt;5,AP93&lt;=12),"MODERATE RISK",AP93&gt;12,"HIGH RISK")</f>
        <v>LOW RISK</v>
      </c>
    </row>
    <row r="94" spans="1:43" ht="56.25">
      <c r="A94" s="108"/>
      <c r="B94" s="93" t="s">
        <v>312</v>
      </c>
      <c r="C94" s="93">
        <v>4</v>
      </c>
      <c r="D94" s="108"/>
      <c r="E94" s="108" t="str">
        <f>VLOOKUP(F94,Sheet2!E:F,2,FALSE)</f>
        <v>LOWLAND</v>
      </c>
      <c r="F94" s="100" t="s">
        <v>297</v>
      </c>
      <c r="G94" s="108" t="s">
        <v>49</v>
      </c>
      <c r="H94" s="101">
        <v>2600000</v>
      </c>
      <c r="I94" s="102">
        <v>4.9495100000000001</v>
      </c>
      <c r="J94" s="103">
        <v>0.62858599999999998</v>
      </c>
      <c r="K94" s="101">
        <f>H94*J94</f>
        <v>1634323.5999999999</v>
      </c>
      <c r="L94" s="104">
        <f>J94/I94</f>
        <v>0.12699964238884254</v>
      </c>
      <c r="M94" s="99">
        <f>_xlfn.IFS(L94&lt;=5%,1,AND(L94&gt;5%,L94&lt;=15%),2,AND(L94&gt;15%,L94&lt;=30%),3,AND(L94&gt;30%,L94&lt;=50%),4,L94&gt;50%,5)</f>
        <v>2</v>
      </c>
      <c r="N94" s="99" t="str">
        <f>ROUND(L94*100,2)&amp; "% of the road is exposed with a value of "&amp; ROUND(K94*1,2)</f>
        <v>12.7% of the road is exposed with a value of 1634323.6</v>
      </c>
      <c r="O94" s="106">
        <v>7.8950401599999998E-2</v>
      </c>
      <c r="P94" s="107">
        <v>0.12559999999999999</v>
      </c>
      <c r="Q94" s="93">
        <f>_xlfn.IFS(P94&lt;=5%,1,AND(P94&gt;5%,P94&lt;=15%),2,AND(P94&gt;15%,P94&lt;=30%),3,AND(P94&gt;30%,P94&lt;=50%),4,P94&gt;50%,5)</f>
        <v>2</v>
      </c>
      <c r="R94" s="106">
        <v>0.54963559839999998</v>
      </c>
      <c r="S94" s="107">
        <v>0.87439999999999996</v>
      </c>
      <c r="T94" s="93">
        <f>_xlfn.IFS(S94&lt;=5%,1,AND(S94&gt;5%,S94&lt;=15%),2,AND(S94&gt;15%,S94&lt;=30%),3,AND(S94&gt;30%,S94&lt;=50%),4,S94&gt;50%,5)</f>
        <v>5</v>
      </c>
      <c r="U94" s="94">
        <f>AVERAGE(Q94,T94)</f>
        <v>3.5</v>
      </c>
      <c r="V94" s="93" t="str">
        <f>ROUND(P94*100,2)&amp;"% of the exposed length is cement/asphalt road while " &amp;ROUND(S94*100,2)&amp;"% is rough road"</f>
        <v>12.56% of the exposed length is cement/asphalt road while 87.44% is rough road</v>
      </c>
      <c r="W94" s="94">
        <f>AVERAGE(M94,U94)</f>
        <v>2.75</v>
      </c>
      <c r="X94" s="93" t="str">
        <f>_xlfn.IFS(AND(W94&gt;4,W94&lt;=5),"VERY HIGH",AND(W94&gt;3,W94&lt;=4),"HIGH",AND(W94&gt;2,W94&lt;=3),"MODERATE",AND(W94&gt;1,W94&lt;=2),"LOW",W94&lt;=1,"VERY LOW")</f>
        <v>MODERATE</v>
      </c>
      <c r="Y94" s="95" t="s">
        <v>91</v>
      </c>
      <c r="Z94" s="93">
        <v>3</v>
      </c>
      <c r="AA94" s="95" t="s">
        <v>92</v>
      </c>
      <c r="AB94" s="93">
        <v>2</v>
      </c>
      <c r="AC94" s="95" t="s">
        <v>93</v>
      </c>
      <c r="AD94" s="93">
        <v>4</v>
      </c>
      <c r="AE94" s="95" t="s">
        <v>94</v>
      </c>
      <c r="AF94" s="93">
        <v>3</v>
      </c>
      <c r="AG94" s="95" t="s">
        <v>90</v>
      </c>
      <c r="AH94" s="93">
        <v>4</v>
      </c>
      <c r="AI94" s="97" t="s">
        <v>89</v>
      </c>
      <c r="AJ94" s="93">
        <v>4</v>
      </c>
      <c r="AK94" s="94">
        <f>AVERAGE(Z94,AB94,AD94,AF94,AH94,AJ94)</f>
        <v>3.3333333333333335</v>
      </c>
      <c r="AL94" s="108"/>
      <c r="AM94" s="94">
        <f>W94/AK94</f>
        <v>0.82499999999999996</v>
      </c>
      <c r="AN94" s="93" t="str">
        <f>_xlfn.IFS(AM94&gt;4,"HIGH",AM94&gt;3,"MEDIUM HIGH",AM94&gt;2,"MEDIUM",AM94&gt;1,"MEDIUM LOW",AM94&lt;=1,"LOW")</f>
        <v>LOW</v>
      </c>
      <c r="AO94" s="93">
        <v>1</v>
      </c>
      <c r="AP94" s="93">
        <f>AO94*C94</f>
        <v>4</v>
      </c>
      <c r="AQ94" s="93" t="str">
        <f>_xlfn.IFS(AP94&lt;=5,"LOW RISK",AND(AP94&gt;5,AP94&lt;=12),"MODERATE RISK",AP94&gt;12,"HIGH RISK")</f>
        <v>LOW RISK</v>
      </c>
    </row>
    <row r="95" spans="1:43" ht="56.25">
      <c r="A95" s="108"/>
      <c r="B95" s="93" t="s">
        <v>312</v>
      </c>
      <c r="C95" s="93">
        <v>4</v>
      </c>
      <c r="D95" s="108"/>
      <c r="E95" s="108" t="str">
        <f>VLOOKUP(F95,Sheet2!E:F,2,FALSE)</f>
        <v>LOWLAND</v>
      </c>
      <c r="F95" s="100" t="s">
        <v>297</v>
      </c>
      <c r="G95" s="108" t="s">
        <v>49</v>
      </c>
      <c r="H95" s="101">
        <v>2600000</v>
      </c>
      <c r="I95" s="102">
        <v>4.9495100000000001</v>
      </c>
      <c r="J95" s="103">
        <v>8.3787799999999996E-2</v>
      </c>
      <c r="K95" s="101">
        <f>H95*J95</f>
        <v>217848.28</v>
      </c>
      <c r="L95" s="104">
        <f>J95/I95</f>
        <v>1.6928504033732632E-2</v>
      </c>
      <c r="M95" s="99">
        <f>_xlfn.IFS(L95&lt;=5%,1,AND(L95&gt;5%,L95&lt;=15%),2,AND(L95&gt;15%,L95&lt;=30%),3,AND(L95&gt;30%,L95&lt;=50%),4,L95&gt;50%,5)</f>
        <v>1</v>
      </c>
      <c r="N95" s="99" t="str">
        <f>ROUND(L95*100,2)&amp; "% of the road is exposed with a value of "&amp; ROUND(K95*1,2)</f>
        <v>1.69% of the road is exposed with a value of 217848.28</v>
      </c>
      <c r="O95" s="106">
        <v>1.0523747679999999E-2</v>
      </c>
      <c r="P95" s="107">
        <v>0.12559999999999999</v>
      </c>
      <c r="Q95" s="93">
        <f>_xlfn.IFS(P95&lt;=5%,1,AND(P95&gt;5%,P95&lt;=15%),2,AND(P95&gt;15%,P95&lt;=30%),3,AND(P95&gt;30%,P95&lt;=50%),4,P95&gt;50%,5)</f>
        <v>2</v>
      </c>
      <c r="R95" s="106">
        <v>7.3264052319999995E-2</v>
      </c>
      <c r="S95" s="107">
        <v>0.87439999999999996</v>
      </c>
      <c r="T95" s="93">
        <f>_xlfn.IFS(S95&lt;=5%,1,AND(S95&gt;5%,S95&lt;=15%),2,AND(S95&gt;15%,S95&lt;=30%),3,AND(S95&gt;30%,S95&lt;=50%),4,S95&gt;50%,5)</f>
        <v>5</v>
      </c>
      <c r="U95" s="94">
        <f>AVERAGE(Q95,T95)</f>
        <v>3.5</v>
      </c>
      <c r="V95" s="93" t="str">
        <f>ROUND(P95*100,2)&amp;"% of the exposed length is cement/asphalt road while " &amp;ROUND(S95*100,2)&amp;"% is rough road"</f>
        <v>12.56% of the exposed length is cement/asphalt road while 87.44% is rough road</v>
      </c>
      <c r="W95" s="94">
        <f>AVERAGE(M95,U95)</f>
        <v>2.25</v>
      </c>
      <c r="X95" s="93" t="str">
        <f>_xlfn.IFS(AND(W95&gt;4,W95&lt;=5),"VERY HIGH",AND(W95&gt;3,W95&lt;=4),"HIGH",AND(W95&gt;2,W95&lt;=3),"MODERATE",AND(W95&gt;1,W95&lt;=2),"LOW",W95&lt;=1,"VERY LOW")</f>
        <v>MODERATE</v>
      </c>
      <c r="Y95" s="95" t="s">
        <v>91</v>
      </c>
      <c r="Z95" s="93">
        <v>3</v>
      </c>
      <c r="AA95" s="95" t="s">
        <v>92</v>
      </c>
      <c r="AB95" s="93">
        <v>2</v>
      </c>
      <c r="AC95" s="95" t="s">
        <v>93</v>
      </c>
      <c r="AD95" s="93">
        <v>4</v>
      </c>
      <c r="AE95" s="95" t="s">
        <v>94</v>
      </c>
      <c r="AF95" s="93">
        <v>3</v>
      </c>
      <c r="AG95" s="95" t="s">
        <v>90</v>
      </c>
      <c r="AH95" s="93">
        <v>4</v>
      </c>
      <c r="AI95" s="97" t="s">
        <v>89</v>
      </c>
      <c r="AJ95" s="93">
        <v>4</v>
      </c>
      <c r="AK95" s="94">
        <f>AVERAGE(Z95,AB95,AD95,AF95,AH95,AJ95)</f>
        <v>3.3333333333333335</v>
      </c>
      <c r="AL95" s="108"/>
      <c r="AM95" s="94">
        <f>W95/AK95</f>
        <v>0.67499999999999993</v>
      </c>
      <c r="AN95" s="93" t="str">
        <f>_xlfn.IFS(AM95&gt;4,"HIGH",AM95&gt;3,"MEDIUM HIGH",AM95&gt;2,"MEDIUM",AM95&gt;1,"MEDIUM LOW",AM95&lt;=1,"LOW")</f>
        <v>LOW</v>
      </c>
      <c r="AO95" s="93">
        <v>1</v>
      </c>
      <c r="AP95" s="93">
        <f>AO95*C95</f>
        <v>4</v>
      </c>
      <c r="AQ95" s="93" t="str">
        <f>_xlfn.IFS(AP95&lt;=5,"LOW RISK",AND(AP95&gt;5,AP95&lt;=12),"MODERATE RISK",AP95&gt;12,"HIGH RISK")</f>
        <v>LOW RISK</v>
      </c>
    </row>
    <row r="96" spans="1:43" ht="56.25">
      <c r="A96" s="108"/>
      <c r="B96" s="93" t="s">
        <v>312</v>
      </c>
      <c r="C96" s="93">
        <v>4</v>
      </c>
      <c r="D96" s="108"/>
      <c r="E96" s="108" t="str">
        <f>VLOOKUP(F96,Sheet2!E:F,2,FALSE)</f>
        <v>LOWLAND</v>
      </c>
      <c r="F96" s="100" t="s">
        <v>297</v>
      </c>
      <c r="G96" s="108" t="s">
        <v>300</v>
      </c>
      <c r="H96" s="101">
        <v>5200000</v>
      </c>
      <c r="I96" s="102">
        <v>2.2463700000000002</v>
      </c>
      <c r="J96" s="103">
        <v>0.90544899999999995</v>
      </c>
      <c r="K96" s="101">
        <f>H96*J96</f>
        <v>4708334.8</v>
      </c>
      <c r="L96" s="104">
        <f>J96/I96</f>
        <v>0.40307206737981716</v>
      </c>
      <c r="M96" s="99">
        <f>_xlfn.IFS(L96&lt;=5%,1,AND(L96&gt;5%,L96&lt;=15%),2,AND(L96&gt;15%,L96&lt;=30%),3,AND(L96&gt;30%,L96&lt;=50%),4,L96&gt;50%,5)</f>
        <v>4</v>
      </c>
      <c r="N96" s="99" t="str">
        <f>ROUND(L96*100,2)&amp; "% of the road is exposed with a value of "&amp; ROUND(K96*1,2)</f>
        <v>40.31% of the road is exposed with a value of 4708334.8</v>
      </c>
      <c r="O96" s="106">
        <v>0.90544899999999995</v>
      </c>
      <c r="P96" s="107">
        <v>1</v>
      </c>
      <c r="Q96" s="93">
        <f>_xlfn.IFS(P96&lt;=5%,1,AND(P96&gt;5%,P96&lt;=15%),2,AND(P96&gt;15%,P96&lt;=30%),3,AND(P96&gt;30%,P96&lt;=50%),4,P96&gt;50%,5)</f>
        <v>5</v>
      </c>
      <c r="R96" s="106">
        <v>0</v>
      </c>
      <c r="S96" s="107">
        <v>0</v>
      </c>
      <c r="T96" s="93">
        <f>_xlfn.IFS(S96&lt;=5%,1,AND(S96&gt;5%,S96&lt;=15%),2,AND(S96&gt;15%,S96&lt;=30%),3,AND(S96&gt;30%,S96&lt;=50%),4,S96&gt;50%,5)</f>
        <v>1</v>
      </c>
      <c r="U96" s="94">
        <f>AVERAGE(Q96,T96)</f>
        <v>3</v>
      </c>
      <c r="V96" s="93" t="str">
        <f>ROUND(P96*100,2)&amp;"% of the exposed length is cement/asphalt road while " &amp;ROUND(S96*100,2)&amp;"% is rough road"</f>
        <v>100% of the exposed length is cement/asphalt road while 0% is rough road</v>
      </c>
      <c r="W96" s="94">
        <f>AVERAGE(M96,U96)</f>
        <v>3.5</v>
      </c>
      <c r="X96" s="93" t="str">
        <f>_xlfn.IFS(AND(W96&gt;4,W96&lt;=5),"VERY HIGH",AND(W96&gt;3,W96&lt;=4),"HIGH",AND(W96&gt;2,W96&lt;=3),"MODERATE",AND(W96&gt;1,W96&lt;=2),"LOW",W96&lt;=1,"VERY LOW")</f>
        <v>HIGH</v>
      </c>
      <c r="Y96" s="95" t="s">
        <v>91</v>
      </c>
      <c r="Z96" s="93">
        <v>3</v>
      </c>
      <c r="AA96" s="95" t="s">
        <v>92</v>
      </c>
      <c r="AB96" s="93">
        <v>2</v>
      </c>
      <c r="AC96" s="95" t="s">
        <v>93</v>
      </c>
      <c r="AD96" s="93">
        <v>4</v>
      </c>
      <c r="AE96" s="95" t="s">
        <v>94</v>
      </c>
      <c r="AF96" s="93">
        <v>3</v>
      </c>
      <c r="AG96" s="95" t="s">
        <v>90</v>
      </c>
      <c r="AH96" s="93">
        <v>4</v>
      </c>
      <c r="AI96" s="97" t="s">
        <v>89</v>
      </c>
      <c r="AJ96" s="93">
        <v>4</v>
      </c>
      <c r="AK96" s="94">
        <f>AVERAGE(Z96,AB96,AD96,AF96,AH96,AJ96)</f>
        <v>3.3333333333333335</v>
      </c>
      <c r="AL96" s="108"/>
      <c r="AM96" s="94">
        <f>W96/AK96</f>
        <v>1.05</v>
      </c>
      <c r="AN96" s="93" t="str">
        <f>_xlfn.IFS(AM96&gt;4,"HIGH",AM96&gt;3,"MEDIUM HIGH",AM96&gt;2,"MEDIUM",AM96&gt;1,"MEDIUM LOW",AM96&lt;=1,"LOW")</f>
        <v>MEDIUM LOW</v>
      </c>
      <c r="AO96" s="93">
        <v>1</v>
      </c>
      <c r="AP96" s="93">
        <f>AO96*C96</f>
        <v>4</v>
      </c>
      <c r="AQ96" s="93" t="str">
        <f>_xlfn.IFS(AP96&lt;=5,"LOW RISK",AND(AP96&gt;5,AP96&lt;=12),"MODERATE RISK",AP96&gt;12,"HIGH RISK")</f>
        <v>LOW RISK</v>
      </c>
    </row>
    <row r="97" spans="1:43" ht="56.25">
      <c r="A97" s="108"/>
      <c r="B97" s="93" t="s">
        <v>312</v>
      </c>
      <c r="C97" s="93">
        <v>4</v>
      </c>
      <c r="D97" s="108"/>
      <c r="E97" s="108" t="str">
        <f>VLOOKUP(F97,Sheet2!E:F,2,FALSE)</f>
        <v>LOWLAND</v>
      </c>
      <c r="F97" s="100" t="s">
        <v>297</v>
      </c>
      <c r="G97" s="108" t="s">
        <v>1</v>
      </c>
      <c r="H97" s="101">
        <v>2600000</v>
      </c>
      <c r="I97" s="102">
        <v>33.800600000000003</v>
      </c>
      <c r="J97" s="103">
        <v>1.7077100000000001</v>
      </c>
      <c r="K97" s="101">
        <f>H97*J97</f>
        <v>4440046</v>
      </c>
      <c r="L97" s="104">
        <f>J97/I97</f>
        <v>5.0523067637852581E-2</v>
      </c>
      <c r="M97" s="99">
        <f>_xlfn.IFS(L97&lt;=5%,1,AND(L97&gt;5%,L97&lt;=15%),2,AND(L97&gt;15%,L97&lt;=30%),3,AND(L97&gt;30%,L97&lt;=50%),4,L97&gt;50%,5)</f>
        <v>2</v>
      </c>
      <c r="N97" s="99" t="str">
        <f>ROUND(L97*100,2)&amp; "% of the road is exposed with a value of "&amp; ROUND(K97*1,2)</f>
        <v>5.05% of the road is exposed with a value of 4440046</v>
      </c>
      <c r="O97" s="106">
        <v>0.2049252</v>
      </c>
      <c r="P97" s="107">
        <v>0.12</v>
      </c>
      <c r="Q97" s="93">
        <f>_xlfn.IFS(P97&lt;=5%,1,AND(P97&gt;5%,P97&lt;=15%),2,AND(P97&gt;15%,P97&lt;=30%),3,AND(P97&gt;30%,P97&lt;=50%),4,P97&gt;50%,5)</f>
        <v>2</v>
      </c>
      <c r="R97" s="106">
        <v>1.5027848000000001</v>
      </c>
      <c r="S97" s="107">
        <v>0.88</v>
      </c>
      <c r="T97" s="93">
        <f>_xlfn.IFS(S97&lt;=5%,1,AND(S97&gt;5%,S97&lt;=15%),2,AND(S97&gt;15%,S97&lt;=30%),3,AND(S97&gt;30%,S97&lt;=50%),4,S97&gt;50%,5)</f>
        <v>5</v>
      </c>
      <c r="U97" s="94">
        <f>AVERAGE(Q97,T97)</f>
        <v>3.5</v>
      </c>
      <c r="V97" s="93" t="str">
        <f>ROUND(P97*100,2)&amp;"% of the exposed length is cement/asphalt road while " &amp;ROUND(S97*100,2)&amp;"% is rough road"</f>
        <v>12% of the exposed length is cement/asphalt road while 88% is rough road</v>
      </c>
      <c r="W97" s="94">
        <f>AVERAGE(M97,U97)</f>
        <v>2.75</v>
      </c>
      <c r="X97" s="93" t="str">
        <f>_xlfn.IFS(AND(W97&gt;4,W97&lt;=5),"VERY HIGH",AND(W97&gt;3,W97&lt;=4),"HIGH",AND(W97&gt;2,W97&lt;=3),"MODERATE",AND(W97&gt;1,W97&lt;=2),"LOW",W97&lt;=1,"VERY LOW")</f>
        <v>MODERATE</v>
      </c>
      <c r="Y97" s="95" t="s">
        <v>91</v>
      </c>
      <c r="Z97" s="93">
        <v>3</v>
      </c>
      <c r="AA97" s="95" t="s">
        <v>92</v>
      </c>
      <c r="AB97" s="93">
        <v>2</v>
      </c>
      <c r="AC97" s="95" t="s">
        <v>93</v>
      </c>
      <c r="AD97" s="93">
        <v>4</v>
      </c>
      <c r="AE97" s="95" t="s">
        <v>94</v>
      </c>
      <c r="AF97" s="93">
        <v>3</v>
      </c>
      <c r="AG97" s="95" t="s">
        <v>90</v>
      </c>
      <c r="AH97" s="93">
        <v>4</v>
      </c>
      <c r="AI97" s="97" t="s">
        <v>89</v>
      </c>
      <c r="AJ97" s="93">
        <v>4</v>
      </c>
      <c r="AK97" s="94">
        <f>AVERAGE(Z97,AB97,AD97,AF97,AH97,AJ97)</f>
        <v>3.3333333333333335</v>
      </c>
      <c r="AL97" s="108"/>
      <c r="AM97" s="94">
        <f>W97/AK97</f>
        <v>0.82499999999999996</v>
      </c>
      <c r="AN97" s="93" t="str">
        <f>_xlfn.IFS(AM97&gt;4,"HIGH",AM97&gt;3,"MEDIUM HIGH",AM97&gt;2,"MEDIUM",AM97&gt;1,"MEDIUM LOW",AM97&lt;=1,"LOW")</f>
        <v>LOW</v>
      </c>
      <c r="AO97" s="93">
        <v>1</v>
      </c>
      <c r="AP97" s="93">
        <f>AO97*C97</f>
        <v>4</v>
      </c>
      <c r="AQ97" s="93" t="str">
        <f>_xlfn.IFS(AP97&lt;=5,"LOW RISK",AND(AP97&gt;5,AP97&lt;=12),"MODERATE RISK",AP97&gt;12,"HIGH RISK")</f>
        <v>LOW RISK</v>
      </c>
    </row>
    <row r="98" spans="1:43" ht="56.25">
      <c r="A98" s="108"/>
      <c r="B98" s="93" t="s">
        <v>312</v>
      </c>
      <c r="C98" s="93">
        <v>4</v>
      </c>
      <c r="D98" s="108"/>
      <c r="E98" s="108" t="str">
        <f>VLOOKUP(F98,Sheet2!E:F,2,FALSE)</f>
        <v>LOWLAND</v>
      </c>
      <c r="F98" s="100" t="s">
        <v>297</v>
      </c>
      <c r="G98" s="108" t="s">
        <v>1</v>
      </c>
      <c r="H98" s="101">
        <v>2600000</v>
      </c>
      <c r="I98" s="102">
        <v>33.800600000000003</v>
      </c>
      <c r="J98" s="103">
        <v>7.0812600000000003</v>
      </c>
      <c r="K98" s="101">
        <f>H98*J98</f>
        <v>18411276</v>
      </c>
      <c r="L98" s="104">
        <f>J98/I98</f>
        <v>0.20950101477488564</v>
      </c>
      <c r="M98" s="99">
        <f>_xlfn.IFS(L98&lt;=5%,1,AND(L98&gt;5%,L98&lt;=15%),2,AND(L98&gt;15%,L98&lt;=30%),3,AND(L98&gt;30%,L98&lt;=50%),4,L98&gt;50%,5)</f>
        <v>3</v>
      </c>
      <c r="N98" s="99" t="str">
        <f>ROUND(L98*100,2)&amp; "% of the road is exposed with a value of "&amp; ROUND(K98*1,2)</f>
        <v>20.95% of the road is exposed with a value of 18411276</v>
      </c>
      <c r="O98" s="106">
        <v>0.84975120000000004</v>
      </c>
      <c r="P98" s="107">
        <v>0.12</v>
      </c>
      <c r="Q98" s="93">
        <f>_xlfn.IFS(P98&lt;=5%,1,AND(P98&gt;5%,P98&lt;=15%),2,AND(P98&gt;15%,P98&lt;=30%),3,AND(P98&gt;30%,P98&lt;=50%),4,P98&gt;50%,5)</f>
        <v>2</v>
      </c>
      <c r="R98" s="106">
        <v>6.2315088000000003</v>
      </c>
      <c r="S98" s="107">
        <v>0.88</v>
      </c>
      <c r="T98" s="93">
        <f>_xlfn.IFS(S98&lt;=5%,1,AND(S98&gt;5%,S98&lt;=15%),2,AND(S98&gt;15%,S98&lt;=30%),3,AND(S98&gt;30%,S98&lt;=50%),4,S98&gt;50%,5)</f>
        <v>5</v>
      </c>
      <c r="U98" s="94">
        <f>AVERAGE(Q98,T98)</f>
        <v>3.5</v>
      </c>
      <c r="V98" s="93" t="str">
        <f>ROUND(P98*100,2)&amp;"% of the exposed length is cement/asphalt road while " &amp;ROUND(S98*100,2)&amp;"% is rough road"</f>
        <v>12% of the exposed length is cement/asphalt road while 88% is rough road</v>
      </c>
      <c r="W98" s="94">
        <f>AVERAGE(M98,U98)</f>
        <v>3.25</v>
      </c>
      <c r="X98" s="93" t="str">
        <f>_xlfn.IFS(AND(W98&gt;4,W98&lt;=5),"VERY HIGH",AND(W98&gt;3,W98&lt;=4),"HIGH",AND(W98&gt;2,W98&lt;=3),"MODERATE",AND(W98&gt;1,W98&lt;=2),"LOW",W98&lt;=1,"VERY LOW")</f>
        <v>HIGH</v>
      </c>
      <c r="Y98" s="95" t="s">
        <v>91</v>
      </c>
      <c r="Z98" s="93">
        <v>3</v>
      </c>
      <c r="AA98" s="95" t="s">
        <v>92</v>
      </c>
      <c r="AB98" s="93">
        <v>2</v>
      </c>
      <c r="AC98" s="95" t="s">
        <v>93</v>
      </c>
      <c r="AD98" s="93">
        <v>4</v>
      </c>
      <c r="AE98" s="95" t="s">
        <v>94</v>
      </c>
      <c r="AF98" s="93">
        <v>3</v>
      </c>
      <c r="AG98" s="95" t="s">
        <v>90</v>
      </c>
      <c r="AH98" s="93">
        <v>4</v>
      </c>
      <c r="AI98" s="97" t="s">
        <v>89</v>
      </c>
      <c r="AJ98" s="93">
        <v>4</v>
      </c>
      <c r="AK98" s="94">
        <f>AVERAGE(Z98,AB98,AD98,AF98,AH98,AJ98)</f>
        <v>3.3333333333333335</v>
      </c>
      <c r="AL98" s="108"/>
      <c r="AM98" s="94">
        <f>W98/AK98</f>
        <v>0.97499999999999998</v>
      </c>
      <c r="AN98" s="93" t="str">
        <f>_xlfn.IFS(AM98&gt;4,"HIGH",AM98&gt;3,"MEDIUM HIGH",AM98&gt;2,"MEDIUM",AM98&gt;1,"MEDIUM LOW",AM98&lt;=1,"LOW")</f>
        <v>LOW</v>
      </c>
      <c r="AO98" s="93">
        <v>1</v>
      </c>
      <c r="AP98" s="93">
        <f>AO98*C98</f>
        <v>4</v>
      </c>
      <c r="AQ98" s="93" t="str">
        <f>_xlfn.IFS(AP98&lt;=5,"LOW RISK",AND(AP98&gt;5,AP98&lt;=12),"MODERATE RISK",AP98&gt;12,"HIGH RISK")</f>
        <v>LOW RISK</v>
      </c>
    </row>
    <row r="99" spans="1:43" ht="56.25">
      <c r="A99" s="108"/>
      <c r="B99" s="93" t="s">
        <v>312</v>
      </c>
      <c r="C99" s="93">
        <v>4</v>
      </c>
      <c r="D99" s="108"/>
      <c r="E99" s="108" t="str">
        <f>VLOOKUP(F99,Sheet2!E:F,2,FALSE)</f>
        <v>LOWLAND</v>
      </c>
      <c r="F99" s="100" t="s">
        <v>297</v>
      </c>
      <c r="G99" s="108" t="s">
        <v>1</v>
      </c>
      <c r="H99" s="101">
        <v>2600000</v>
      </c>
      <c r="I99" s="102">
        <v>33.800600000000003</v>
      </c>
      <c r="J99" s="103">
        <v>0.33088899999999999</v>
      </c>
      <c r="K99" s="101">
        <f>H99*J99</f>
        <v>860311.4</v>
      </c>
      <c r="L99" s="104">
        <f>J99/I99</f>
        <v>9.7894416075454266E-3</v>
      </c>
      <c r="M99" s="99">
        <f>_xlfn.IFS(L99&lt;=5%,1,AND(L99&gt;5%,L99&lt;=15%),2,AND(L99&gt;15%,L99&lt;=30%),3,AND(L99&gt;30%,L99&lt;=50%),4,L99&gt;50%,5)</f>
        <v>1</v>
      </c>
      <c r="N99" s="99" t="str">
        <f>ROUND(L99*100,2)&amp; "% of the road is exposed with a value of "&amp; ROUND(K99*1,2)</f>
        <v>0.98% of the road is exposed with a value of 860311.4</v>
      </c>
      <c r="O99" s="106">
        <v>3.9706679999999994E-2</v>
      </c>
      <c r="P99" s="107">
        <v>0.12</v>
      </c>
      <c r="Q99" s="93">
        <f>_xlfn.IFS(P99&lt;=5%,1,AND(P99&gt;5%,P99&lt;=15%),2,AND(P99&gt;15%,P99&lt;=30%),3,AND(P99&gt;30%,P99&lt;=50%),4,P99&gt;50%,5)</f>
        <v>2</v>
      </c>
      <c r="R99" s="106">
        <v>0.29118231999999999</v>
      </c>
      <c r="S99" s="107">
        <v>0.88</v>
      </c>
      <c r="T99" s="93">
        <f>_xlfn.IFS(S99&lt;=5%,1,AND(S99&gt;5%,S99&lt;=15%),2,AND(S99&gt;15%,S99&lt;=30%),3,AND(S99&gt;30%,S99&lt;=50%),4,S99&gt;50%,5)</f>
        <v>5</v>
      </c>
      <c r="U99" s="94">
        <f>AVERAGE(Q99,T99)</f>
        <v>3.5</v>
      </c>
      <c r="V99" s="93" t="str">
        <f>ROUND(P99*100,2)&amp;"% of the exposed length is cement/asphalt road while " &amp;ROUND(S99*100,2)&amp;"% is rough road"</f>
        <v>12% of the exposed length is cement/asphalt road while 88% is rough road</v>
      </c>
      <c r="W99" s="94">
        <f>AVERAGE(M99,U99)</f>
        <v>2.25</v>
      </c>
      <c r="X99" s="93" t="str">
        <f>_xlfn.IFS(AND(W99&gt;4,W99&lt;=5),"VERY HIGH",AND(W99&gt;3,W99&lt;=4),"HIGH",AND(W99&gt;2,W99&lt;=3),"MODERATE",AND(W99&gt;1,W99&lt;=2),"LOW",W99&lt;=1,"VERY LOW")</f>
        <v>MODERATE</v>
      </c>
      <c r="Y99" s="95" t="s">
        <v>91</v>
      </c>
      <c r="Z99" s="93">
        <v>3</v>
      </c>
      <c r="AA99" s="95" t="s">
        <v>92</v>
      </c>
      <c r="AB99" s="93">
        <v>2</v>
      </c>
      <c r="AC99" s="95" t="s">
        <v>93</v>
      </c>
      <c r="AD99" s="93">
        <v>4</v>
      </c>
      <c r="AE99" s="95" t="s">
        <v>94</v>
      </c>
      <c r="AF99" s="93">
        <v>3</v>
      </c>
      <c r="AG99" s="95" t="s">
        <v>90</v>
      </c>
      <c r="AH99" s="93">
        <v>4</v>
      </c>
      <c r="AI99" s="97" t="s">
        <v>89</v>
      </c>
      <c r="AJ99" s="93">
        <v>4</v>
      </c>
      <c r="AK99" s="94">
        <f>AVERAGE(Z99,AB99,AD99,AF99,AH99,AJ99)</f>
        <v>3.3333333333333335</v>
      </c>
      <c r="AL99" s="108"/>
      <c r="AM99" s="94">
        <f>W99/AK99</f>
        <v>0.67499999999999993</v>
      </c>
      <c r="AN99" s="93" t="str">
        <f>_xlfn.IFS(AM99&gt;4,"HIGH",AM99&gt;3,"MEDIUM HIGH",AM99&gt;2,"MEDIUM",AM99&gt;1,"MEDIUM LOW",AM99&lt;=1,"LOW")</f>
        <v>LOW</v>
      </c>
      <c r="AO99" s="93">
        <v>1</v>
      </c>
      <c r="AP99" s="93">
        <f>AO99*C99</f>
        <v>4</v>
      </c>
      <c r="AQ99" s="93" t="str">
        <f>_xlfn.IFS(AP99&lt;=5,"LOW RISK",AND(AP99&gt;5,AP99&lt;=12),"MODERATE RISK",AP99&gt;12,"HIGH RISK")</f>
        <v>LOW RISK</v>
      </c>
    </row>
    <row r="100" spans="1:43" ht="56.25">
      <c r="A100" s="93"/>
      <c r="B100" s="93" t="s">
        <v>312</v>
      </c>
      <c r="C100" s="93">
        <v>4</v>
      </c>
      <c r="D100" s="93"/>
      <c r="E100" s="108" t="s">
        <v>305</v>
      </c>
      <c r="F100" s="100" t="s">
        <v>311</v>
      </c>
      <c r="G100" s="100" t="s">
        <v>49</v>
      </c>
      <c r="H100" s="101">
        <v>2600000</v>
      </c>
      <c r="I100" s="102">
        <v>1.56321</v>
      </c>
      <c r="J100" s="103">
        <v>0.27617700000000001</v>
      </c>
      <c r="K100" s="101">
        <f>H100*J100</f>
        <v>718060.20000000007</v>
      </c>
      <c r="L100" s="104">
        <f>J100/I100</f>
        <v>0.17667299978889592</v>
      </c>
      <c r="M100" s="99">
        <f>_xlfn.IFS(L100&lt;=5%,1,AND(L100&gt;5%,L100&lt;=15%),2,AND(L100&gt;15%,L100&lt;=30%),3,AND(L100&gt;30%,L100&lt;=50%),4,L100&gt;50%,5)</f>
        <v>3</v>
      </c>
      <c r="N100" s="99" t="str">
        <f>ROUND(L100*100,2)&amp; "% of the road is exposed with a value of "&amp; ROUND(K100*1,2)</f>
        <v>17.67% of the road is exposed with a value of 718060.2</v>
      </c>
      <c r="O100" s="106">
        <v>7.1226048300000011E-2</v>
      </c>
      <c r="P100" s="107">
        <v>0.25790000000000002</v>
      </c>
      <c r="Q100" s="93">
        <f>_xlfn.IFS(P100&lt;=5%,1,AND(P100&gt;5%,P100&lt;=15%),2,AND(P100&gt;15%,P100&lt;=30%),3,AND(P100&gt;30%,P100&lt;=50%),4,P100&gt;50%,5)</f>
        <v>3</v>
      </c>
      <c r="R100" s="106">
        <v>0.20495095169999999</v>
      </c>
      <c r="S100" s="107">
        <v>0.74209999999999998</v>
      </c>
      <c r="T100" s="93">
        <f>_xlfn.IFS(S100&lt;=5%,1,AND(S100&gt;5%,S100&lt;=15%),2,AND(S100&gt;15%,S100&lt;=30%),3,AND(S100&gt;30%,S100&lt;=50%),4,S100&gt;50%,5)</f>
        <v>5</v>
      </c>
      <c r="U100" s="94">
        <f>AVERAGE(Q100,T100)</f>
        <v>4</v>
      </c>
      <c r="V100" s="93" t="str">
        <f>ROUND(P100*100,2)&amp;"% of the exposed length is cement/asphalt road while " &amp;ROUND(S100*100,2)&amp;"% is rough road"</f>
        <v>25.79% of the exposed length is cement/asphalt road while 74.21% is rough road</v>
      </c>
      <c r="W100" s="94">
        <f>AVERAGE(M100,U100)</f>
        <v>3.5</v>
      </c>
      <c r="X100" s="93" t="str">
        <f>_xlfn.IFS(AND(W100&gt;4,W100&lt;=5),"VERY HIGH",AND(W100&gt;3,W100&lt;=4),"HIGH",AND(W100&gt;2,W100&lt;=3),"MODERATE",AND(W100&gt;1,W100&lt;=2),"LOW",W100&lt;=1,"VERY LOW")</f>
        <v>HIGH</v>
      </c>
      <c r="Y100" s="95" t="s">
        <v>91</v>
      </c>
      <c r="Z100" s="93">
        <v>3</v>
      </c>
      <c r="AA100" s="95" t="s">
        <v>92</v>
      </c>
      <c r="AB100" s="93">
        <v>2</v>
      </c>
      <c r="AC100" s="95" t="s">
        <v>93</v>
      </c>
      <c r="AD100" s="93">
        <v>4</v>
      </c>
      <c r="AE100" s="95" t="s">
        <v>94</v>
      </c>
      <c r="AF100" s="93">
        <v>3</v>
      </c>
      <c r="AG100" s="95" t="s">
        <v>90</v>
      </c>
      <c r="AH100" s="93">
        <v>4</v>
      </c>
      <c r="AI100" s="97" t="s">
        <v>89</v>
      </c>
      <c r="AJ100" s="93">
        <v>4</v>
      </c>
      <c r="AK100" s="94">
        <f>AVERAGE(Z100,AB100,AD100,AF100,AH100,AJ100)</f>
        <v>3.3333333333333335</v>
      </c>
      <c r="AL100" s="93"/>
      <c r="AM100" s="94">
        <f>W100/AK100</f>
        <v>1.05</v>
      </c>
      <c r="AN100" s="93" t="str">
        <f>_xlfn.IFS(AM100&gt;4,"HIGH",AM100&gt;3,"MEDIUM HIGH",AM100&gt;2,"MEDIUM",AM100&gt;1,"MEDIUM LOW",AM100&lt;=1,"LOW")</f>
        <v>MEDIUM LOW</v>
      </c>
      <c r="AO100" s="93">
        <v>1</v>
      </c>
      <c r="AP100" s="93">
        <f>AO100*C100</f>
        <v>4</v>
      </c>
      <c r="AQ100" s="93" t="str">
        <f>_xlfn.IFS(AP100&lt;=5,"LOW RISK",AND(AP100&gt;5,AP100&lt;=12),"MODERATE RISK",AP100&gt;12,"HIGH RISK")</f>
        <v>LOW RISK</v>
      </c>
    </row>
    <row r="101" spans="1:43" ht="56.25">
      <c r="A101" s="93"/>
      <c r="B101" s="93" t="s">
        <v>312</v>
      </c>
      <c r="C101" s="93">
        <v>4</v>
      </c>
      <c r="D101" s="93"/>
      <c r="E101" s="108" t="s">
        <v>305</v>
      </c>
      <c r="F101" s="100" t="s">
        <v>311</v>
      </c>
      <c r="G101" s="100" t="s">
        <v>49</v>
      </c>
      <c r="H101" s="101">
        <v>2600000</v>
      </c>
      <c r="I101" s="102">
        <v>1.56321</v>
      </c>
      <c r="J101" s="103">
        <v>0.60624599999999995</v>
      </c>
      <c r="K101" s="101">
        <f>H101*J101</f>
        <v>1576239.5999999999</v>
      </c>
      <c r="L101" s="104">
        <f>J101/I101</f>
        <v>0.38782121404034003</v>
      </c>
      <c r="M101" s="99">
        <f>_xlfn.IFS(L101&lt;=5%,1,AND(L101&gt;5%,L101&lt;=15%),2,AND(L101&gt;15%,L101&lt;=30%),3,AND(L101&gt;30%,L101&lt;=50%),4,L101&gt;50%,5)</f>
        <v>4</v>
      </c>
      <c r="N101" s="99" t="str">
        <f>ROUND(L101*100,2)&amp; "% of the road is exposed with a value of "&amp; ROUND(K101*1,2)</f>
        <v>38.78% of the road is exposed with a value of 1576239.6</v>
      </c>
      <c r="O101" s="106">
        <v>0.15635084339999999</v>
      </c>
      <c r="P101" s="107">
        <v>0.25790000000000002</v>
      </c>
      <c r="Q101" s="93">
        <f>_xlfn.IFS(P101&lt;=5%,1,AND(P101&gt;5%,P101&lt;=15%),2,AND(P101&gt;15%,P101&lt;=30%),3,AND(P101&gt;30%,P101&lt;=50%),4,P101&gt;50%,5)</f>
        <v>3</v>
      </c>
      <c r="R101" s="106">
        <v>0.44989515659999996</v>
      </c>
      <c r="S101" s="107">
        <v>0.74209999999999998</v>
      </c>
      <c r="T101" s="93">
        <f>_xlfn.IFS(S101&lt;=5%,1,AND(S101&gt;5%,S101&lt;=15%),2,AND(S101&gt;15%,S101&lt;=30%),3,AND(S101&gt;30%,S101&lt;=50%),4,S101&gt;50%,5)</f>
        <v>5</v>
      </c>
      <c r="U101" s="94">
        <f>AVERAGE(Q101,T101)</f>
        <v>4</v>
      </c>
      <c r="V101" s="93" t="str">
        <f>ROUND(P101*100,2)&amp;"% of the exposed length is cement/asphalt road while " &amp;ROUND(S101*100,2)&amp;"% is rough road"</f>
        <v>25.79% of the exposed length is cement/asphalt road while 74.21% is rough road</v>
      </c>
      <c r="W101" s="94">
        <f>AVERAGE(M101,U101)</f>
        <v>4</v>
      </c>
      <c r="X101" s="93" t="str">
        <f>_xlfn.IFS(AND(W101&gt;4,W101&lt;=5),"VERY HIGH",AND(W101&gt;3,W101&lt;=4),"HIGH",AND(W101&gt;2,W101&lt;=3),"MODERATE",AND(W101&gt;1,W101&lt;=2),"LOW",W101&lt;=1,"VERY LOW")</f>
        <v>HIGH</v>
      </c>
      <c r="Y101" s="95" t="s">
        <v>91</v>
      </c>
      <c r="Z101" s="93">
        <v>3</v>
      </c>
      <c r="AA101" s="95" t="s">
        <v>92</v>
      </c>
      <c r="AB101" s="93">
        <v>2</v>
      </c>
      <c r="AC101" s="95" t="s">
        <v>93</v>
      </c>
      <c r="AD101" s="93">
        <v>4</v>
      </c>
      <c r="AE101" s="95" t="s">
        <v>94</v>
      </c>
      <c r="AF101" s="93">
        <v>3</v>
      </c>
      <c r="AG101" s="95" t="s">
        <v>90</v>
      </c>
      <c r="AH101" s="93">
        <v>4</v>
      </c>
      <c r="AI101" s="97" t="s">
        <v>89</v>
      </c>
      <c r="AJ101" s="93">
        <v>4</v>
      </c>
      <c r="AK101" s="94">
        <f>AVERAGE(Z101,AB101,AD101,AF101,AH101,AJ101)</f>
        <v>3.3333333333333335</v>
      </c>
      <c r="AL101" s="93"/>
      <c r="AM101" s="94">
        <f>W101/AK101</f>
        <v>1.2</v>
      </c>
      <c r="AN101" s="93" t="str">
        <f>_xlfn.IFS(AM101&gt;4,"HIGH",AM101&gt;3,"MEDIUM HIGH",AM101&gt;2,"MEDIUM",AM101&gt;1,"MEDIUM LOW",AM101&lt;=1,"LOW")</f>
        <v>MEDIUM LOW</v>
      </c>
      <c r="AO101" s="93">
        <v>1</v>
      </c>
      <c r="AP101" s="93">
        <f>AO101*C101</f>
        <v>4</v>
      </c>
      <c r="AQ101" s="93" t="str">
        <f>_xlfn.IFS(AP101&lt;=5,"LOW RISK",AND(AP101&gt;5,AP101&lt;=12),"MODERATE RISK",AP101&gt;12,"HIGH RISK")</f>
        <v>LOW RISK</v>
      </c>
    </row>
    <row r="102" spans="1:43" ht="56.25">
      <c r="A102" s="93"/>
      <c r="B102" s="93" t="s">
        <v>312</v>
      </c>
      <c r="C102" s="93">
        <v>4</v>
      </c>
      <c r="D102" s="93"/>
      <c r="E102" s="108" t="s">
        <v>305</v>
      </c>
      <c r="F102" s="100" t="s">
        <v>311</v>
      </c>
      <c r="G102" s="100" t="s">
        <v>49</v>
      </c>
      <c r="H102" s="101">
        <v>2600000</v>
      </c>
      <c r="I102" s="102">
        <v>1.56321</v>
      </c>
      <c r="J102" s="103">
        <v>0.227386</v>
      </c>
      <c r="K102" s="101">
        <f>H102*J102</f>
        <v>591203.6</v>
      </c>
      <c r="L102" s="104">
        <f>J102/I102</f>
        <v>0.14546094254770633</v>
      </c>
      <c r="M102" s="99">
        <f>_xlfn.IFS(L102&lt;=5%,1,AND(L102&gt;5%,L102&lt;=15%),2,AND(L102&gt;15%,L102&lt;=30%),3,AND(L102&gt;30%,L102&lt;=50%),4,L102&gt;50%,5)</f>
        <v>2</v>
      </c>
      <c r="N102" s="99" t="str">
        <f>ROUND(L102*100,2)&amp; "% of the road is exposed with a value of "&amp; ROUND(K102*1,2)</f>
        <v>14.55% of the road is exposed with a value of 591203.6</v>
      </c>
      <c r="O102" s="106">
        <v>5.8642849400000002E-2</v>
      </c>
      <c r="P102" s="107">
        <v>0.25790000000000002</v>
      </c>
      <c r="Q102" s="93">
        <f>_xlfn.IFS(P102&lt;=5%,1,AND(P102&gt;5%,P102&lt;=15%),2,AND(P102&gt;15%,P102&lt;=30%),3,AND(P102&gt;30%,P102&lt;=50%),4,P102&gt;50%,5)</f>
        <v>3</v>
      </c>
      <c r="R102" s="106">
        <v>0.1687431506</v>
      </c>
      <c r="S102" s="107">
        <v>0.74209999999999998</v>
      </c>
      <c r="T102" s="93">
        <f>_xlfn.IFS(S102&lt;=5%,1,AND(S102&gt;5%,S102&lt;=15%),2,AND(S102&gt;15%,S102&lt;=30%),3,AND(S102&gt;30%,S102&lt;=50%),4,S102&gt;50%,5)</f>
        <v>5</v>
      </c>
      <c r="U102" s="94">
        <f>AVERAGE(Q102,T102)</f>
        <v>4</v>
      </c>
      <c r="V102" s="93" t="str">
        <f>ROUND(P102*100,2)&amp;"% of the exposed length is cement/asphalt road while " &amp;ROUND(S102*100,2)&amp;"% is rough road"</f>
        <v>25.79% of the exposed length is cement/asphalt road while 74.21% is rough road</v>
      </c>
      <c r="W102" s="94">
        <f>AVERAGE(M102,U102)</f>
        <v>3</v>
      </c>
      <c r="X102" s="93" t="str">
        <f>_xlfn.IFS(AND(W102&gt;4,W102&lt;=5),"VERY HIGH",AND(W102&gt;3,W102&lt;=4),"HIGH",AND(W102&gt;2,W102&lt;=3),"MODERATE",AND(W102&gt;1,W102&lt;=2),"LOW",W102&lt;=1,"VERY LOW")</f>
        <v>MODERATE</v>
      </c>
      <c r="Y102" s="95" t="s">
        <v>91</v>
      </c>
      <c r="Z102" s="93">
        <v>3</v>
      </c>
      <c r="AA102" s="95" t="s">
        <v>92</v>
      </c>
      <c r="AB102" s="93">
        <v>2</v>
      </c>
      <c r="AC102" s="95" t="s">
        <v>93</v>
      </c>
      <c r="AD102" s="93">
        <v>4</v>
      </c>
      <c r="AE102" s="95" t="s">
        <v>94</v>
      </c>
      <c r="AF102" s="93">
        <v>3</v>
      </c>
      <c r="AG102" s="95" t="s">
        <v>90</v>
      </c>
      <c r="AH102" s="93">
        <v>4</v>
      </c>
      <c r="AI102" s="97" t="s">
        <v>89</v>
      </c>
      <c r="AJ102" s="93">
        <v>4</v>
      </c>
      <c r="AK102" s="94">
        <f>AVERAGE(Z102,AB102,AD102,AF102,AH102,AJ102)</f>
        <v>3.3333333333333335</v>
      </c>
      <c r="AL102" s="93"/>
      <c r="AM102" s="94">
        <f>W102/AK102</f>
        <v>0.89999999999999991</v>
      </c>
      <c r="AN102" s="93" t="str">
        <f>_xlfn.IFS(AM102&gt;4,"HIGH",AM102&gt;3,"MEDIUM HIGH",AM102&gt;2,"MEDIUM",AM102&gt;1,"MEDIUM LOW",AM102&lt;=1,"LOW")</f>
        <v>LOW</v>
      </c>
      <c r="AO102" s="93">
        <v>1</v>
      </c>
      <c r="AP102" s="93">
        <f>AO102*C102</f>
        <v>4</v>
      </c>
      <c r="AQ102" s="93" t="str">
        <f>_xlfn.IFS(AP102&lt;=5,"LOW RISK",AND(AP102&gt;5,AP102&lt;=12),"MODERATE RISK",AP102&gt;12,"HIGH RISK")</f>
        <v>LOW RISK</v>
      </c>
    </row>
    <row r="103" spans="1:43" ht="56.25">
      <c r="A103" s="93"/>
      <c r="B103" s="93" t="s">
        <v>312</v>
      </c>
      <c r="C103" s="93">
        <v>4</v>
      </c>
      <c r="D103" s="93"/>
      <c r="E103" s="108" t="s">
        <v>305</v>
      </c>
      <c r="F103" s="100" t="s">
        <v>311</v>
      </c>
      <c r="G103" s="100" t="s">
        <v>1</v>
      </c>
      <c r="H103" s="101">
        <v>2600000</v>
      </c>
      <c r="I103" s="102">
        <v>4.78573</v>
      </c>
      <c r="J103" s="103">
        <v>3.0052099999999999</v>
      </c>
      <c r="K103" s="101">
        <f>H103*J103</f>
        <v>7813546</v>
      </c>
      <c r="L103" s="104">
        <f>J103/I103</f>
        <v>0.62795226642539381</v>
      </c>
      <c r="M103" s="99">
        <f>_xlfn.IFS(L103&lt;=5%,1,AND(L103&gt;5%,L103&lt;=15%),2,AND(L103&gt;15%,L103&lt;=30%),3,AND(L103&gt;30%,L103&lt;=50%),4,L103&gt;50%,5)</f>
        <v>5</v>
      </c>
      <c r="N103" s="99" t="str">
        <f>ROUND(L103*100,2)&amp; "% of the road is exposed with a value of "&amp; ROUND(K103*1,2)</f>
        <v>62.8% of the road is exposed with a value of 7813546</v>
      </c>
      <c r="O103" s="106">
        <v>0.75130249999999998</v>
      </c>
      <c r="P103" s="107">
        <v>0.25</v>
      </c>
      <c r="Q103" s="93">
        <f>_xlfn.IFS(P103&lt;=5%,1,AND(P103&gt;5%,P103&lt;=15%),2,AND(P103&gt;15%,P103&lt;=30%),3,AND(P103&gt;30%,P103&lt;=50%),4,P103&gt;50%,5)</f>
        <v>3</v>
      </c>
      <c r="R103" s="106">
        <v>2.2539075</v>
      </c>
      <c r="S103" s="107">
        <v>0.75</v>
      </c>
      <c r="T103" s="93">
        <f>_xlfn.IFS(S103&lt;=5%,1,AND(S103&gt;5%,S103&lt;=15%),2,AND(S103&gt;15%,S103&lt;=30%),3,AND(S103&gt;30%,S103&lt;=50%),4,S103&gt;50%,5)</f>
        <v>5</v>
      </c>
      <c r="U103" s="94">
        <f>AVERAGE(Q103,T103)</f>
        <v>4</v>
      </c>
      <c r="V103" s="93" t="str">
        <f>ROUND(P103*100,2)&amp;"% of the exposed length is cement/asphalt road while " &amp;ROUND(S103*100,2)&amp;"% is rough road"</f>
        <v>25% of the exposed length is cement/asphalt road while 75% is rough road</v>
      </c>
      <c r="W103" s="94">
        <f>AVERAGE(M103,U103)</f>
        <v>4.5</v>
      </c>
      <c r="X103" s="93" t="str">
        <f>_xlfn.IFS(AND(W103&gt;4,W103&lt;=5),"VERY HIGH",AND(W103&gt;3,W103&lt;=4),"HIGH",AND(W103&gt;2,W103&lt;=3),"MODERATE",AND(W103&gt;1,W103&lt;=2),"LOW",W103&lt;=1,"VERY LOW")</f>
        <v>VERY HIGH</v>
      </c>
      <c r="Y103" s="95" t="s">
        <v>91</v>
      </c>
      <c r="Z103" s="93">
        <v>3</v>
      </c>
      <c r="AA103" s="95" t="s">
        <v>92</v>
      </c>
      <c r="AB103" s="93">
        <v>2</v>
      </c>
      <c r="AC103" s="95" t="s">
        <v>93</v>
      </c>
      <c r="AD103" s="93">
        <v>4</v>
      </c>
      <c r="AE103" s="95" t="s">
        <v>94</v>
      </c>
      <c r="AF103" s="93">
        <v>3</v>
      </c>
      <c r="AG103" s="95" t="s">
        <v>90</v>
      </c>
      <c r="AH103" s="93">
        <v>4</v>
      </c>
      <c r="AI103" s="97" t="s">
        <v>89</v>
      </c>
      <c r="AJ103" s="93">
        <v>4</v>
      </c>
      <c r="AK103" s="94">
        <f>AVERAGE(Z103,AB103,AD103,AF103,AH103,AJ103)</f>
        <v>3.3333333333333335</v>
      </c>
      <c r="AL103" s="93"/>
      <c r="AM103" s="94">
        <f>W103/AK103</f>
        <v>1.3499999999999999</v>
      </c>
      <c r="AN103" s="93" t="str">
        <f>_xlfn.IFS(AM103&gt;4,"HIGH",AM103&gt;3,"MEDIUM HIGH",AM103&gt;2,"MEDIUM",AM103&gt;1,"MEDIUM LOW",AM103&lt;=1,"LOW")</f>
        <v>MEDIUM LOW</v>
      </c>
      <c r="AO103" s="93">
        <v>1</v>
      </c>
      <c r="AP103" s="93">
        <f>AO103*C103</f>
        <v>4</v>
      </c>
      <c r="AQ103" s="93" t="str">
        <f>_xlfn.IFS(AP103&lt;=5,"LOW RISK",AND(AP103&gt;5,AP103&lt;=12),"MODERATE RISK",AP103&gt;12,"HIGH RISK")</f>
        <v>LOW RISK</v>
      </c>
    </row>
    <row r="104" spans="1:43" ht="56.25">
      <c r="A104" s="93"/>
      <c r="B104" s="93" t="s">
        <v>312</v>
      </c>
      <c r="C104" s="93">
        <v>4</v>
      </c>
      <c r="D104" s="93"/>
      <c r="E104" s="108" t="s">
        <v>305</v>
      </c>
      <c r="F104" s="100" t="s">
        <v>311</v>
      </c>
      <c r="G104" s="100" t="s">
        <v>1</v>
      </c>
      <c r="H104" s="101">
        <v>2600000</v>
      </c>
      <c r="I104" s="102">
        <v>4.78573</v>
      </c>
      <c r="J104" s="103">
        <v>1.0737300000000001</v>
      </c>
      <c r="K104" s="101">
        <f>H104*J104</f>
        <v>2791698</v>
      </c>
      <c r="L104" s="104">
        <f>J104/I104</f>
        <v>0.224360755830354</v>
      </c>
      <c r="M104" s="99">
        <f>_xlfn.IFS(L104&lt;=5%,1,AND(L104&gt;5%,L104&lt;=15%),2,AND(L104&gt;15%,L104&lt;=30%),3,AND(L104&gt;30%,L104&lt;=50%),4,L104&gt;50%,5)</f>
        <v>3</v>
      </c>
      <c r="N104" s="99" t="str">
        <f>ROUND(L104*100,2)&amp; "% of the road is exposed with a value of "&amp; ROUND(K104*1,2)</f>
        <v>22.44% of the road is exposed with a value of 2791698</v>
      </c>
      <c r="O104" s="106">
        <v>0.26843250000000002</v>
      </c>
      <c r="P104" s="107">
        <v>0.25</v>
      </c>
      <c r="Q104" s="93">
        <f>_xlfn.IFS(P104&lt;=5%,1,AND(P104&gt;5%,P104&lt;=15%),2,AND(P104&gt;15%,P104&lt;=30%),3,AND(P104&gt;30%,P104&lt;=50%),4,P104&gt;50%,5)</f>
        <v>3</v>
      </c>
      <c r="R104" s="106">
        <v>0.8052975</v>
      </c>
      <c r="S104" s="107">
        <v>0.75</v>
      </c>
      <c r="T104" s="93">
        <f>_xlfn.IFS(S104&lt;=5%,1,AND(S104&gt;5%,S104&lt;=15%),2,AND(S104&gt;15%,S104&lt;=30%),3,AND(S104&gt;30%,S104&lt;=50%),4,S104&gt;50%,5)</f>
        <v>5</v>
      </c>
      <c r="U104" s="94">
        <f>AVERAGE(Q104,T104)</f>
        <v>4</v>
      </c>
      <c r="V104" s="93" t="str">
        <f>ROUND(P104*100,2)&amp;"% of the exposed length is cement/asphalt road while " &amp;ROUND(S104*100,2)&amp;"% is rough road"</f>
        <v>25% of the exposed length is cement/asphalt road while 75% is rough road</v>
      </c>
      <c r="W104" s="94">
        <f>AVERAGE(M104,U104)</f>
        <v>3.5</v>
      </c>
      <c r="X104" s="93" t="str">
        <f>_xlfn.IFS(AND(W104&gt;4,W104&lt;=5),"VERY HIGH",AND(W104&gt;3,W104&lt;=4),"HIGH",AND(W104&gt;2,W104&lt;=3),"MODERATE",AND(W104&gt;1,W104&lt;=2),"LOW",W104&lt;=1,"VERY LOW")</f>
        <v>HIGH</v>
      </c>
      <c r="Y104" s="95" t="s">
        <v>91</v>
      </c>
      <c r="Z104" s="93">
        <v>3</v>
      </c>
      <c r="AA104" s="95" t="s">
        <v>92</v>
      </c>
      <c r="AB104" s="93">
        <v>2</v>
      </c>
      <c r="AC104" s="95" t="s">
        <v>93</v>
      </c>
      <c r="AD104" s="93">
        <v>4</v>
      </c>
      <c r="AE104" s="95" t="s">
        <v>94</v>
      </c>
      <c r="AF104" s="93">
        <v>3</v>
      </c>
      <c r="AG104" s="95" t="s">
        <v>90</v>
      </c>
      <c r="AH104" s="93">
        <v>4</v>
      </c>
      <c r="AI104" s="97" t="s">
        <v>89</v>
      </c>
      <c r="AJ104" s="93">
        <v>4</v>
      </c>
      <c r="AK104" s="94">
        <f>AVERAGE(Z104,AB104,AD104,AF104,AH104,AJ104)</f>
        <v>3.3333333333333335</v>
      </c>
      <c r="AL104" s="93"/>
      <c r="AM104" s="94">
        <f>W104/AK104</f>
        <v>1.05</v>
      </c>
      <c r="AN104" s="93" t="str">
        <f>_xlfn.IFS(AM104&gt;4,"HIGH",AM104&gt;3,"MEDIUM HIGH",AM104&gt;2,"MEDIUM",AM104&gt;1,"MEDIUM LOW",AM104&lt;=1,"LOW")</f>
        <v>MEDIUM LOW</v>
      </c>
      <c r="AO104" s="93">
        <v>1</v>
      </c>
      <c r="AP104" s="93">
        <f>AO104*C104</f>
        <v>4</v>
      </c>
      <c r="AQ104" s="93" t="str">
        <f>_xlfn.IFS(AP104&lt;=5,"LOW RISK",AND(AP104&gt;5,AP104&lt;=12),"MODERATE RISK",AP104&gt;12,"HIGH RISK")</f>
        <v>LOW RISK</v>
      </c>
    </row>
    <row r="105" spans="1:43" ht="56.25">
      <c r="A105" s="93"/>
      <c r="B105" s="93" t="s">
        <v>312</v>
      </c>
      <c r="C105" s="93">
        <v>4</v>
      </c>
      <c r="D105" s="93"/>
      <c r="E105" s="108" t="s">
        <v>305</v>
      </c>
      <c r="F105" s="100" t="s">
        <v>311</v>
      </c>
      <c r="G105" s="100" t="s">
        <v>1</v>
      </c>
      <c r="H105" s="101">
        <v>2600000</v>
      </c>
      <c r="I105" s="102">
        <v>4.78573</v>
      </c>
      <c r="J105" s="103">
        <v>0.22953200000000001</v>
      </c>
      <c r="K105" s="101">
        <f>H105*J105</f>
        <v>596783.20000000007</v>
      </c>
      <c r="L105" s="104">
        <f>J105/I105</f>
        <v>4.7961752961408186E-2</v>
      </c>
      <c r="M105" s="99">
        <f>_xlfn.IFS(L105&lt;=5%,1,AND(L105&gt;5%,L105&lt;=15%),2,AND(L105&gt;15%,L105&lt;=30%),3,AND(L105&gt;30%,L105&lt;=50%),4,L105&gt;50%,5)</f>
        <v>1</v>
      </c>
      <c r="N105" s="99" t="str">
        <f>ROUND(L105*100,2)&amp; "% of the road is exposed with a value of "&amp; ROUND(K105*1,2)</f>
        <v>4.8% of the road is exposed with a value of 596783.2</v>
      </c>
      <c r="O105" s="106">
        <v>5.7383000000000003E-2</v>
      </c>
      <c r="P105" s="107">
        <v>0.25</v>
      </c>
      <c r="Q105" s="93">
        <f>_xlfn.IFS(P105&lt;=5%,1,AND(P105&gt;5%,P105&lt;=15%),2,AND(P105&gt;15%,P105&lt;=30%),3,AND(P105&gt;30%,P105&lt;=50%),4,P105&gt;50%,5)</f>
        <v>3</v>
      </c>
      <c r="R105" s="106">
        <v>0.172149</v>
      </c>
      <c r="S105" s="107">
        <v>0.74999999999999989</v>
      </c>
      <c r="T105" s="93">
        <f>_xlfn.IFS(S105&lt;=5%,1,AND(S105&gt;5%,S105&lt;=15%),2,AND(S105&gt;15%,S105&lt;=30%),3,AND(S105&gt;30%,S105&lt;=50%),4,S105&gt;50%,5)</f>
        <v>5</v>
      </c>
      <c r="U105" s="94">
        <f>AVERAGE(Q105,T105)</f>
        <v>4</v>
      </c>
      <c r="V105" s="93" t="str">
        <f>ROUND(P105*100,2)&amp;"% of the exposed length is cement/asphalt road while " &amp;ROUND(S105*100,2)&amp;"% is rough road"</f>
        <v>25% of the exposed length is cement/asphalt road while 75% is rough road</v>
      </c>
      <c r="W105" s="94">
        <f>AVERAGE(M105,U105)</f>
        <v>2.5</v>
      </c>
      <c r="X105" s="93" t="str">
        <f>_xlfn.IFS(AND(W105&gt;4,W105&lt;=5),"VERY HIGH",AND(W105&gt;3,W105&lt;=4),"HIGH",AND(W105&gt;2,W105&lt;=3),"MODERATE",AND(W105&gt;1,W105&lt;=2),"LOW",W105&lt;=1,"VERY LOW")</f>
        <v>MODERATE</v>
      </c>
      <c r="Y105" s="95" t="s">
        <v>91</v>
      </c>
      <c r="Z105" s="93">
        <v>3</v>
      </c>
      <c r="AA105" s="95" t="s">
        <v>92</v>
      </c>
      <c r="AB105" s="93">
        <v>2</v>
      </c>
      <c r="AC105" s="95" t="s">
        <v>93</v>
      </c>
      <c r="AD105" s="93">
        <v>4</v>
      </c>
      <c r="AE105" s="95" t="s">
        <v>94</v>
      </c>
      <c r="AF105" s="93">
        <v>3</v>
      </c>
      <c r="AG105" s="95" t="s">
        <v>90</v>
      </c>
      <c r="AH105" s="93">
        <v>4</v>
      </c>
      <c r="AI105" s="97" t="s">
        <v>89</v>
      </c>
      <c r="AJ105" s="93">
        <v>4</v>
      </c>
      <c r="AK105" s="94">
        <f>AVERAGE(Z105,AB105,AD105,AF105,AH105,AJ105)</f>
        <v>3.3333333333333335</v>
      </c>
      <c r="AL105" s="93"/>
      <c r="AM105" s="94">
        <f>W105/AK105</f>
        <v>0.75</v>
      </c>
      <c r="AN105" s="93" t="str">
        <f>_xlfn.IFS(AM105&gt;4,"HIGH",AM105&gt;3,"MEDIUM HIGH",AM105&gt;2,"MEDIUM",AM105&gt;1,"MEDIUM LOW",AM105&lt;=1,"LOW")</f>
        <v>LOW</v>
      </c>
      <c r="AO105" s="93">
        <v>1</v>
      </c>
      <c r="AP105" s="93">
        <f>AO105*C105</f>
        <v>4</v>
      </c>
      <c r="AQ105" s="93" t="str">
        <f>_xlfn.IFS(AP105&lt;=5,"LOW RISK",AND(AP105&gt;5,AP105&lt;=12),"MODERATE RISK",AP105&gt;12,"HIGH RISK")</f>
        <v>LOW RISK</v>
      </c>
    </row>
    <row r="106" spans="1:43" ht="56.25">
      <c r="A106" s="93"/>
      <c r="B106" s="93" t="s">
        <v>312</v>
      </c>
      <c r="C106" s="93">
        <v>4</v>
      </c>
      <c r="D106" s="93"/>
      <c r="E106" s="108" t="str">
        <f>VLOOKUP(F106,Sheet2!E:F,2,FALSE)</f>
        <v>LOWLAND</v>
      </c>
      <c r="F106" s="100" t="s">
        <v>34</v>
      </c>
      <c r="G106" s="100" t="s">
        <v>49</v>
      </c>
      <c r="H106" s="101">
        <v>2600000</v>
      </c>
      <c r="I106" s="102">
        <v>1.59375</v>
      </c>
      <c r="J106" s="103">
        <v>0.49513699999999999</v>
      </c>
      <c r="K106" s="101">
        <f>H106*J106</f>
        <v>1287356.2</v>
      </c>
      <c r="L106" s="104">
        <f>J106/I106</f>
        <v>0.31067419607843139</v>
      </c>
      <c r="M106" s="99">
        <f>_xlfn.IFS(L106&lt;=5%,1,AND(L106&gt;5%,L106&lt;=15%),2,AND(L106&gt;15%,L106&lt;=30%),3,AND(L106&gt;30%,L106&lt;=50%),4,L106&gt;50%,5)</f>
        <v>4</v>
      </c>
      <c r="N106" s="99" t="str">
        <f>ROUND(L106*100,2)&amp; "% of the road is exposed with a value of "&amp; ROUND(K106*1,2)</f>
        <v>31.07% of the road is exposed with a value of 1287356.2</v>
      </c>
      <c r="O106" s="106">
        <v>0.1359646202</v>
      </c>
      <c r="P106" s="107">
        <v>0.27460000000000001</v>
      </c>
      <c r="Q106" s="93">
        <f>_xlfn.IFS(P106&lt;=5%,1,AND(P106&gt;5%,P106&lt;=15%),2,AND(P106&gt;15%,P106&lt;=30%),3,AND(P106&gt;30%,P106&lt;=50%),4,P106&gt;50%,5)</f>
        <v>3</v>
      </c>
      <c r="R106" s="106">
        <v>0.3591723798</v>
      </c>
      <c r="S106" s="107">
        <v>0.72540000000000004</v>
      </c>
      <c r="T106" s="93">
        <f>_xlfn.IFS(S106&lt;=5%,1,AND(S106&gt;5%,S106&lt;=15%),2,AND(S106&gt;15%,S106&lt;=30%),3,AND(S106&gt;30%,S106&lt;=50%),4,S106&gt;50%,5)</f>
        <v>5</v>
      </c>
      <c r="U106" s="94">
        <f>AVERAGE(Q106,T106)</f>
        <v>4</v>
      </c>
      <c r="V106" s="93" t="str">
        <f>ROUND(P106*100,2)&amp;"% of the exposed length is cement/asphalt road while " &amp;ROUND(S106*100,2)&amp;"% is rough road"</f>
        <v>27.46% of the exposed length is cement/asphalt road while 72.54% is rough road</v>
      </c>
      <c r="W106" s="94">
        <f>AVERAGE(M106,U106)</f>
        <v>4</v>
      </c>
      <c r="X106" s="93" t="str">
        <f>_xlfn.IFS(AND(W106&gt;4,W106&lt;=5),"VERY HIGH",AND(W106&gt;3,W106&lt;=4),"HIGH",AND(W106&gt;2,W106&lt;=3),"MODERATE",AND(W106&gt;1,W106&lt;=2),"LOW",W106&lt;=1,"VERY LOW")</f>
        <v>HIGH</v>
      </c>
      <c r="Y106" s="95" t="s">
        <v>91</v>
      </c>
      <c r="Z106" s="93">
        <v>3</v>
      </c>
      <c r="AA106" s="95" t="s">
        <v>92</v>
      </c>
      <c r="AB106" s="93">
        <v>2</v>
      </c>
      <c r="AC106" s="95" t="s">
        <v>93</v>
      </c>
      <c r="AD106" s="93">
        <v>4</v>
      </c>
      <c r="AE106" s="95" t="s">
        <v>94</v>
      </c>
      <c r="AF106" s="93">
        <v>3</v>
      </c>
      <c r="AG106" s="95" t="s">
        <v>90</v>
      </c>
      <c r="AH106" s="93">
        <v>4</v>
      </c>
      <c r="AI106" s="97" t="s">
        <v>89</v>
      </c>
      <c r="AJ106" s="93">
        <v>4</v>
      </c>
      <c r="AK106" s="94">
        <f>AVERAGE(Z106,AB106,AD106,AF106,AH106,AJ106)</f>
        <v>3.3333333333333335</v>
      </c>
      <c r="AL106" s="93"/>
      <c r="AM106" s="94">
        <f>W106/AK106</f>
        <v>1.2</v>
      </c>
      <c r="AN106" s="93" t="str">
        <f>_xlfn.IFS(AM106&gt;4,"HIGH",AM106&gt;3,"MEDIUM HIGH",AM106&gt;2,"MEDIUM",AM106&gt;1,"MEDIUM LOW",AM106&lt;=1,"LOW")</f>
        <v>MEDIUM LOW</v>
      </c>
      <c r="AO106" s="93">
        <v>1</v>
      </c>
      <c r="AP106" s="93">
        <f>AO106*C106</f>
        <v>4</v>
      </c>
      <c r="AQ106" s="93" t="str">
        <f>_xlfn.IFS(AP106&lt;=5,"LOW RISK",AND(AP106&gt;5,AP106&lt;=12),"MODERATE RISK",AP106&gt;12,"HIGH RISK")</f>
        <v>LOW RISK</v>
      </c>
    </row>
    <row r="107" spans="1:43" ht="56.25">
      <c r="A107" s="93"/>
      <c r="B107" s="93" t="s">
        <v>312</v>
      </c>
      <c r="C107" s="93">
        <v>4</v>
      </c>
      <c r="D107" s="93"/>
      <c r="E107" s="108" t="str">
        <f>VLOOKUP(F107,Sheet2!E:F,2,FALSE)</f>
        <v>LOWLAND</v>
      </c>
      <c r="F107" s="100" t="s">
        <v>34</v>
      </c>
      <c r="G107" s="100" t="s">
        <v>49</v>
      </c>
      <c r="H107" s="101">
        <v>2600000</v>
      </c>
      <c r="I107" s="102">
        <v>1.59375</v>
      </c>
      <c r="J107" s="103">
        <v>0.94381999999999999</v>
      </c>
      <c r="K107" s="101">
        <f>H107*J107</f>
        <v>2453932</v>
      </c>
      <c r="L107" s="104">
        <f>J107/I107</f>
        <v>0.59220078431372547</v>
      </c>
      <c r="M107" s="99">
        <f>_xlfn.IFS(L107&lt;=5%,1,AND(L107&gt;5%,L107&lt;=15%),2,AND(L107&gt;15%,L107&lt;=30%),3,AND(L107&gt;30%,L107&lt;=50%),4,L107&gt;50%,5)</f>
        <v>5</v>
      </c>
      <c r="N107" s="99" t="str">
        <f>ROUND(L107*100,2)&amp; "% of the road is exposed with a value of "&amp; ROUND(K107*1,2)</f>
        <v>59.22% of the road is exposed with a value of 2453932</v>
      </c>
      <c r="O107" s="106">
        <v>0.259172972</v>
      </c>
      <c r="P107" s="107">
        <v>0.27460000000000001</v>
      </c>
      <c r="Q107" s="93">
        <f>_xlfn.IFS(P107&lt;=5%,1,AND(P107&gt;5%,P107&lt;=15%),2,AND(P107&gt;15%,P107&lt;=30%),3,AND(P107&gt;30%,P107&lt;=50%),4,P107&gt;50%,5)</f>
        <v>3</v>
      </c>
      <c r="R107" s="106">
        <v>0.68464702799999999</v>
      </c>
      <c r="S107" s="107">
        <v>0.72540000000000004</v>
      </c>
      <c r="T107" s="93">
        <f>_xlfn.IFS(S107&lt;=5%,1,AND(S107&gt;5%,S107&lt;=15%),2,AND(S107&gt;15%,S107&lt;=30%),3,AND(S107&gt;30%,S107&lt;=50%),4,S107&gt;50%,5)</f>
        <v>5</v>
      </c>
      <c r="U107" s="94">
        <f>AVERAGE(Q107,T107)</f>
        <v>4</v>
      </c>
      <c r="V107" s="93" t="str">
        <f>ROUND(P107*100,2)&amp;"% of the exposed length is cement/asphalt road while " &amp;ROUND(S107*100,2)&amp;"% is rough road"</f>
        <v>27.46% of the exposed length is cement/asphalt road while 72.54% is rough road</v>
      </c>
      <c r="W107" s="94">
        <f>AVERAGE(M107,U107)</f>
        <v>4.5</v>
      </c>
      <c r="X107" s="93" t="str">
        <f>_xlfn.IFS(AND(W107&gt;4,W107&lt;=5),"VERY HIGH",AND(W107&gt;3,W107&lt;=4),"HIGH",AND(W107&gt;2,W107&lt;=3),"MODERATE",AND(W107&gt;1,W107&lt;=2),"LOW",W107&lt;=1,"VERY LOW")</f>
        <v>VERY HIGH</v>
      </c>
      <c r="Y107" s="95" t="s">
        <v>91</v>
      </c>
      <c r="Z107" s="93">
        <v>3</v>
      </c>
      <c r="AA107" s="95" t="s">
        <v>92</v>
      </c>
      <c r="AB107" s="93">
        <v>2</v>
      </c>
      <c r="AC107" s="95" t="s">
        <v>93</v>
      </c>
      <c r="AD107" s="93">
        <v>4</v>
      </c>
      <c r="AE107" s="95" t="s">
        <v>94</v>
      </c>
      <c r="AF107" s="93">
        <v>3</v>
      </c>
      <c r="AG107" s="95" t="s">
        <v>90</v>
      </c>
      <c r="AH107" s="93">
        <v>4</v>
      </c>
      <c r="AI107" s="97" t="s">
        <v>89</v>
      </c>
      <c r="AJ107" s="93">
        <v>4</v>
      </c>
      <c r="AK107" s="94">
        <f>AVERAGE(Z107,AB107,AD107,AF107,AH107,AJ107)</f>
        <v>3.3333333333333335</v>
      </c>
      <c r="AL107" s="93"/>
      <c r="AM107" s="94">
        <f>W107/AK107</f>
        <v>1.3499999999999999</v>
      </c>
      <c r="AN107" s="93" t="str">
        <f>_xlfn.IFS(AM107&gt;4,"HIGH",AM107&gt;3,"MEDIUM HIGH",AM107&gt;2,"MEDIUM",AM107&gt;1,"MEDIUM LOW",AM107&lt;=1,"LOW")</f>
        <v>MEDIUM LOW</v>
      </c>
      <c r="AO107" s="93">
        <v>1</v>
      </c>
      <c r="AP107" s="93">
        <f>AO107*C107</f>
        <v>4</v>
      </c>
      <c r="AQ107" s="93" t="str">
        <f>_xlfn.IFS(AP107&lt;=5,"LOW RISK",AND(AP107&gt;5,AP107&lt;=12),"MODERATE RISK",AP107&gt;12,"HIGH RISK")</f>
        <v>LOW RISK</v>
      </c>
    </row>
    <row r="108" spans="1:43" ht="56.25">
      <c r="A108" s="93"/>
      <c r="B108" s="93" t="s">
        <v>312</v>
      </c>
      <c r="C108" s="93">
        <v>4</v>
      </c>
      <c r="D108" s="93"/>
      <c r="E108" s="108" t="str">
        <f>VLOOKUP(F108,Sheet2!E:F,2,FALSE)</f>
        <v>LOWLAND</v>
      </c>
      <c r="F108" s="100" t="s">
        <v>34</v>
      </c>
      <c r="G108" s="100" t="s">
        <v>49</v>
      </c>
      <c r="H108" s="101">
        <v>2600000</v>
      </c>
      <c r="I108" s="102">
        <v>1.59375</v>
      </c>
      <c r="J108" s="103">
        <v>0.15479200000000001</v>
      </c>
      <c r="K108" s="101">
        <f>H108*J108</f>
        <v>402459.2</v>
      </c>
      <c r="L108" s="104">
        <f>J108/I108</f>
        <v>9.7124392156862749E-2</v>
      </c>
      <c r="M108" s="99">
        <f>_xlfn.IFS(L108&lt;=5%,1,AND(L108&gt;5%,L108&lt;=15%),2,AND(L108&gt;15%,L108&lt;=30%),3,AND(L108&gt;30%,L108&lt;=50%),4,L108&gt;50%,5)</f>
        <v>2</v>
      </c>
      <c r="N108" s="99" t="str">
        <f>ROUND(L108*100,2)&amp; "% of the road is exposed with a value of "&amp; ROUND(K108*1,2)</f>
        <v>9.71% of the road is exposed with a value of 402459.2</v>
      </c>
      <c r="O108" s="106">
        <v>4.2505883200000004E-2</v>
      </c>
      <c r="P108" s="107">
        <v>0.27460000000000001</v>
      </c>
      <c r="Q108" s="93">
        <f>_xlfn.IFS(P108&lt;=5%,1,AND(P108&gt;5%,P108&lt;=15%),2,AND(P108&gt;15%,P108&lt;=30%),3,AND(P108&gt;30%,P108&lt;=50%),4,P108&gt;50%,5)</f>
        <v>3</v>
      </c>
      <c r="R108" s="106">
        <v>0.1122861168</v>
      </c>
      <c r="S108" s="107">
        <v>0.72539999999999993</v>
      </c>
      <c r="T108" s="93">
        <f>_xlfn.IFS(S108&lt;=5%,1,AND(S108&gt;5%,S108&lt;=15%),2,AND(S108&gt;15%,S108&lt;=30%),3,AND(S108&gt;30%,S108&lt;=50%),4,S108&gt;50%,5)</f>
        <v>5</v>
      </c>
      <c r="U108" s="94">
        <f>AVERAGE(Q108,T108)</f>
        <v>4</v>
      </c>
      <c r="V108" s="93" t="str">
        <f>ROUND(P108*100,2)&amp;"% of the exposed length is cement/asphalt road while " &amp;ROUND(S108*100,2)&amp;"% is rough road"</f>
        <v>27.46% of the exposed length is cement/asphalt road while 72.54% is rough road</v>
      </c>
      <c r="W108" s="94">
        <f>AVERAGE(M108,U108)</f>
        <v>3</v>
      </c>
      <c r="X108" s="93" t="str">
        <f>_xlfn.IFS(AND(W108&gt;4,W108&lt;=5),"VERY HIGH",AND(W108&gt;3,W108&lt;=4),"HIGH",AND(W108&gt;2,W108&lt;=3),"MODERATE",AND(W108&gt;1,W108&lt;=2),"LOW",W108&lt;=1,"VERY LOW")</f>
        <v>MODERATE</v>
      </c>
      <c r="Y108" s="95" t="s">
        <v>91</v>
      </c>
      <c r="Z108" s="93">
        <v>3</v>
      </c>
      <c r="AA108" s="95" t="s">
        <v>92</v>
      </c>
      <c r="AB108" s="93">
        <v>2</v>
      </c>
      <c r="AC108" s="95" t="s">
        <v>93</v>
      </c>
      <c r="AD108" s="93">
        <v>4</v>
      </c>
      <c r="AE108" s="95" t="s">
        <v>94</v>
      </c>
      <c r="AF108" s="93">
        <v>3</v>
      </c>
      <c r="AG108" s="95" t="s">
        <v>90</v>
      </c>
      <c r="AH108" s="93">
        <v>4</v>
      </c>
      <c r="AI108" s="97" t="s">
        <v>89</v>
      </c>
      <c r="AJ108" s="93">
        <v>4</v>
      </c>
      <c r="AK108" s="94">
        <f>AVERAGE(Z108,AB108,AD108,AF108,AH108,AJ108)</f>
        <v>3.3333333333333335</v>
      </c>
      <c r="AL108" s="93"/>
      <c r="AM108" s="94">
        <f>W108/AK108</f>
        <v>0.89999999999999991</v>
      </c>
      <c r="AN108" s="93" t="str">
        <f>_xlfn.IFS(AM108&gt;4,"HIGH",AM108&gt;3,"MEDIUM HIGH",AM108&gt;2,"MEDIUM",AM108&gt;1,"MEDIUM LOW",AM108&lt;=1,"LOW")</f>
        <v>LOW</v>
      </c>
      <c r="AO108" s="93">
        <v>1</v>
      </c>
      <c r="AP108" s="93">
        <f>AO108*C108</f>
        <v>4</v>
      </c>
      <c r="AQ108" s="93" t="str">
        <f>_xlfn.IFS(AP108&lt;=5,"LOW RISK",AND(AP108&gt;5,AP108&lt;=12),"MODERATE RISK",AP108&gt;12,"HIGH RISK")</f>
        <v>LOW RISK</v>
      </c>
    </row>
    <row r="109" spans="1:43" ht="56.25">
      <c r="A109" s="93"/>
      <c r="B109" s="93" t="s">
        <v>312</v>
      </c>
      <c r="C109" s="93">
        <v>4</v>
      </c>
      <c r="D109" s="93"/>
      <c r="E109" s="108" t="str">
        <f>VLOOKUP(F109,Sheet2!E:F,2,FALSE)</f>
        <v>LOWLAND</v>
      </c>
      <c r="F109" s="100" t="s">
        <v>34</v>
      </c>
      <c r="G109" s="100" t="s">
        <v>300</v>
      </c>
      <c r="H109" s="101">
        <v>5200000</v>
      </c>
      <c r="I109" s="102">
        <v>3.6793300000000002</v>
      </c>
      <c r="J109" s="103">
        <v>1.8971199999999999</v>
      </c>
      <c r="K109" s="101">
        <f>H109*J109</f>
        <v>9865024</v>
      </c>
      <c r="L109" s="104">
        <f>J109/I109</f>
        <v>0.51561561479943352</v>
      </c>
      <c r="M109" s="99">
        <f>_xlfn.IFS(L109&lt;=5%,1,AND(L109&gt;5%,L109&lt;=15%),2,AND(L109&gt;15%,L109&lt;=30%),3,AND(L109&gt;30%,L109&lt;=50%),4,L109&gt;50%,5)</f>
        <v>5</v>
      </c>
      <c r="N109" s="99" t="str">
        <f>ROUND(L109*100,2)&amp; "% of the road is exposed with a value of "&amp; ROUND(K109*1,2)</f>
        <v>51.56% of the road is exposed with a value of 9865024</v>
      </c>
      <c r="O109" s="106">
        <v>1.8971199999999999</v>
      </c>
      <c r="P109" s="107">
        <v>1</v>
      </c>
      <c r="Q109" s="93">
        <f>_xlfn.IFS(P109&lt;=5%,1,AND(P109&gt;5%,P109&lt;=15%),2,AND(P109&gt;15%,P109&lt;=30%),3,AND(P109&gt;30%,P109&lt;=50%),4,P109&gt;50%,5)</f>
        <v>5</v>
      </c>
      <c r="R109" s="106">
        <v>0</v>
      </c>
      <c r="S109" s="107">
        <v>0</v>
      </c>
      <c r="T109" s="93">
        <f>_xlfn.IFS(S109&lt;=5%,1,AND(S109&gt;5%,S109&lt;=15%),2,AND(S109&gt;15%,S109&lt;=30%),3,AND(S109&gt;30%,S109&lt;=50%),4,S109&gt;50%,5)</f>
        <v>1</v>
      </c>
      <c r="U109" s="94">
        <f>AVERAGE(Q109,T109)</f>
        <v>3</v>
      </c>
      <c r="V109" s="93" t="str">
        <f>ROUND(P109*100,2)&amp;"% of the exposed length is cement/asphalt road while " &amp;ROUND(S109*100,2)&amp;"% is rough road"</f>
        <v>100% of the exposed length is cement/asphalt road while 0% is rough road</v>
      </c>
      <c r="W109" s="94">
        <f>AVERAGE(M109,U109)</f>
        <v>4</v>
      </c>
      <c r="X109" s="93" t="str">
        <f>_xlfn.IFS(AND(W109&gt;4,W109&lt;=5),"VERY HIGH",AND(W109&gt;3,W109&lt;=4),"HIGH",AND(W109&gt;2,W109&lt;=3),"MODERATE",AND(W109&gt;1,W109&lt;=2),"LOW",W109&lt;=1,"VERY LOW")</f>
        <v>HIGH</v>
      </c>
      <c r="Y109" s="95" t="s">
        <v>91</v>
      </c>
      <c r="Z109" s="93">
        <v>3</v>
      </c>
      <c r="AA109" s="95" t="s">
        <v>92</v>
      </c>
      <c r="AB109" s="93">
        <v>2</v>
      </c>
      <c r="AC109" s="95" t="s">
        <v>93</v>
      </c>
      <c r="AD109" s="93">
        <v>4</v>
      </c>
      <c r="AE109" s="95" t="s">
        <v>94</v>
      </c>
      <c r="AF109" s="93">
        <v>3</v>
      </c>
      <c r="AG109" s="95" t="s">
        <v>90</v>
      </c>
      <c r="AH109" s="93">
        <v>4</v>
      </c>
      <c r="AI109" s="97" t="s">
        <v>89</v>
      </c>
      <c r="AJ109" s="93">
        <v>4</v>
      </c>
      <c r="AK109" s="94">
        <f>AVERAGE(Z109,AB109,AD109,AF109,AH109,AJ109)</f>
        <v>3.3333333333333335</v>
      </c>
      <c r="AL109" s="93"/>
      <c r="AM109" s="94">
        <f>W109/AK109</f>
        <v>1.2</v>
      </c>
      <c r="AN109" s="93" t="str">
        <f>_xlfn.IFS(AM109&gt;4,"HIGH",AM109&gt;3,"MEDIUM HIGH",AM109&gt;2,"MEDIUM",AM109&gt;1,"MEDIUM LOW",AM109&lt;=1,"LOW")</f>
        <v>MEDIUM LOW</v>
      </c>
      <c r="AO109" s="93">
        <v>1</v>
      </c>
      <c r="AP109" s="93">
        <f>AO109*C109</f>
        <v>4</v>
      </c>
      <c r="AQ109" s="93" t="str">
        <f>_xlfn.IFS(AP109&lt;=5,"LOW RISK",AND(AP109&gt;5,AP109&lt;=12),"MODERATE RISK",AP109&gt;12,"HIGH RISK")</f>
        <v>LOW RISK</v>
      </c>
    </row>
    <row r="110" spans="1:43" ht="56.25">
      <c r="A110" s="93"/>
      <c r="B110" s="93" t="s">
        <v>312</v>
      </c>
      <c r="C110" s="93">
        <v>4</v>
      </c>
      <c r="D110" s="93"/>
      <c r="E110" s="108" t="str">
        <f>VLOOKUP(F110,Sheet2!E:F,2,FALSE)</f>
        <v>LOWLAND</v>
      </c>
      <c r="F110" s="100" t="s">
        <v>34</v>
      </c>
      <c r="G110" s="100" t="s">
        <v>300</v>
      </c>
      <c r="H110" s="101">
        <v>5200000</v>
      </c>
      <c r="I110" s="102">
        <v>3.6793300000000002</v>
      </c>
      <c r="J110" s="103">
        <v>1.30575</v>
      </c>
      <c r="K110" s="101">
        <f>H110*J110</f>
        <v>6789900</v>
      </c>
      <c r="L110" s="104">
        <f>J110/I110</f>
        <v>0.35488798232286856</v>
      </c>
      <c r="M110" s="99">
        <f>_xlfn.IFS(L110&lt;=5%,1,AND(L110&gt;5%,L110&lt;=15%),2,AND(L110&gt;15%,L110&lt;=30%),3,AND(L110&gt;30%,L110&lt;=50%),4,L110&gt;50%,5)</f>
        <v>4</v>
      </c>
      <c r="N110" s="99" t="str">
        <f>ROUND(L110*100,2)&amp; "% of the road is exposed with a value of "&amp; ROUND(K110*1,2)</f>
        <v>35.49% of the road is exposed with a value of 6789900</v>
      </c>
      <c r="O110" s="106">
        <v>1.73</v>
      </c>
      <c r="P110" s="107">
        <v>1</v>
      </c>
      <c r="Q110" s="93">
        <f>_xlfn.IFS(P110&lt;=5%,1,AND(P110&gt;5%,P110&lt;=15%),2,AND(P110&gt;15%,P110&lt;=30%),3,AND(P110&gt;30%,P110&lt;=50%),4,P110&gt;50%,5)</f>
        <v>5</v>
      </c>
      <c r="R110" s="106">
        <v>0.42425000000000002</v>
      </c>
      <c r="S110" s="107">
        <v>0.32490905609802795</v>
      </c>
      <c r="T110" s="93">
        <f>_xlfn.IFS(S110&lt;=5%,1,AND(S110&gt;5%,S110&lt;=15%),2,AND(S110&gt;15%,S110&lt;=30%),3,AND(S110&gt;30%,S110&lt;=50%),4,S110&gt;50%,5)</f>
        <v>4</v>
      </c>
      <c r="U110" s="94">
        <f>AVERAGE(Q110,T110)</f>
        <v>4.5</v>
      </c>
      <c r="V110" s="93" t="str">
        <f>ROUND(P110*100,2)&amp;"% of the exposed length is cement/asphalt road while " &amp;ROUND(S110*100,2)&amp;"% is rough road"</f>
        <v>100% of the exposed length is cement/asphalt road while 32.49% is rough road</v>
      </c>
      <c r="W110" s="94">
        <f>AVERAGE(M110,U110)</f>
        <v>4.25</v>
      </c>
      <c r="X110" s="93" t="str">
        <f>_xlfn.IFS(AND(W110&gt;4,W110&lt;=5),"VERY HIGH",AND(W110&gt;3,W110&lt;=4),"HIGH",AND(W110&gt;2,W110&lt;=3),"MODERATE",AND(W110&gt;1,W110&lt;=2),"LOW",W110&lt;=1,"VERY LOW")</f>
        <v>VERY HIGH</v>
      </c>
      <c r="Y110" s="95" t="s">
        <v>91</v>
      </c>
      <c r="Z110" s="93">
        <v>3</v>
      </c>
      <c r="AA110" s="95" t="s">
        <v>92</v>
      </c>
      <c r="AB110" s="93">
        <v>2</v>
      </c>
      <c r="AC110" s="95" t="s">
        <v>93</v>
      </c>
      <c r="AD110" s="93">
        <v>4</v>
      </c>
      <c r="AE110" s="95" t="s">
        <v>94</v>
      </c>
      <c r="AF110" s="93">
        <v>3</v>
      </c>
      <c r="AG110" s="95" t="s">
        <v>90</v>
      </c>
      <c r="AH110" s="93">
        <v>4</v>
      </c>
      <c r="AI110" s="97" t="s">
        <v>89</v>
      </c>
      <c r="AJ110" s="93">
        <v>4</v>
      </c>
      <c r="AK110" s="94">
        <f>AVERAGE(Z110,AB110,AD110,AF110,AH110,AJ110)</f>
        <v>3.3333333333333335</v>
      </c>
      <c r="AL110" s="93"/>
      <c r="AM110" s="94">
        <f>W110/AK110</f>
        <v>1.2749999999999999</v>
      </c>
      <c r="AN110" s="93" t="str">
        <f>_xlfn.IFS(AM110&gt;4,"HIGH",AM110&gt;3,"MEDIUM HIGH",AM110&gt;2,"MEDIUM",AM110&gt;1,"MEDIUM LOW",AM110&lt;=1,"LOW")</f>
        <v>MEDIUM LOW</v>
      </c>
      <c r="AO110" s="93">
        <v>1</v>
      </c>
      <c r="AP110" s="93">
        <f>AO110*C110</f>
        <v>4</v>
      </c>
      <c r="AQ110" s="93" t="str">
        <f>_xlfn.IFS(AP110&lt;=5,"LOW RISK",AND(AP110&gt;5,AP110&lt;=12),"MODERATE RISK",AP110&gt;12,"HIGH RISK")</f>
        <v>LOW RISK</v>
      </c>
    </row>
    <row r="111" spans="1:43" ht="56.25">
      <c r="A111" s="93"/>
      <c r="B111" s="93" t="s">
        <v>312</v>
      </c>
      <c r="C111" s="93">
        <v>4</v>
      </c>
      <c r="D111" s="93"/>
      <c r="E111" s="108" t="str">
        <f>VLOOKUP(F111,Sheet2!E:F,2,FALSE)</f>
        <v>LOWLAND</v>
      </c>
      <c r="F111" s="100" t="s">
        <v>237</v>
      </c>
      <c r="G111" s="100" t="s">
        <v>1</v>
      </c>
      <c r="H111" s="101">
        <v>2600000</v>
      </c>
      <c r="I111" s="102">
        <v>25.758600000000001</v>
      </c>
      <c r="J111" s="103">
        <v>5.1179699999999997</v>
      </c>
      <c r="K111" s="101">
        <f>H111*J111</f>
        <v>13306722</v>
      </c>
      <c r="L111" s="104">
        <f>J111/I111</f>
        <v>0.19868975798374133</v>
      </c>
      <c r="M111" s="99">
        <f>_xlfn.IFS(L111&lt;=5%,1,AND(L111&gt;5%,L111&lt;=15%),2,AND(L111&gt;15%,L111&lt;=30%),3,AND(L111&gt;30%,L111&lt;=50%),4,L111&gt;50%,5)</f>
        <v>3</v>
      </c>
      <c r="N111" s="99" t="str">
        <f>ROUND(L111*100,2)&amp; "% of the road is exposed with a value of "&amp; ROUND(K111*1,2)</f>
        <v>19.87% of the road is exposed with a value of 13306722</v>
      </c>
      <c r="O111" s="106">
        <v>0.734940492</v>
      </c>
      <c r="P111" s="107">
        <v>0.14360000000000001</v>
      </c>
      <c r="Q111" s="93">
        <f>_xlfn.IFS(P111&lt;=5%,1,AND(P111&gt;5%,P111&lt;=15%),2,AND(P111&gt;15%,P111&lt;=30%),3,AND(P111&gt;30%,P111&lt;=50%),4,P111&gt;50%,5)</f>
        <v>2</v>
      </c>
      <c r="R111" s="106">
        <v>4.3830295079999999</v>
      </c>
      <c r="S111" s="107">
        <v>0.85640000000000005</v>
      </c>
      <c r="T111" s="93">
        <f>_xlfn.IFS(S111&lt;=5%,1,AND(S111&gt;5%,S111&lt;=15%),2,AND(S111&gt;15%,S111&lt;=30%),3,AND(S111&gt;30%,S111&lt;=50%),4,S111&gt;50%,5)</f>
        <v>5</v>
      </c>
      <c r="U111" s="94">
        <f>AVERAGE(Q111,T111)</f>
        <v>3.5</v>
      </c>
      <c r="V111" s="93" t="str">
        <f>ROUND(P111*100,2)&amp;"% of the exposed length is cement/asphalt road while " &amp;ROUND(S111*100,2)&amp;"% is rough road"</f>
        <v>14.36% of the exposed length is cement/asphalt road while 85.64% is rough road</v>
      </c>
      <c r="W111" s="94">
        <f>AVERAGE(M111,U111)</f>
        <v>3.25</v>
      </c>
      <c r="X111" s="93" t="str">
        <f>_xlfn.IFS(AND(W111&gt;4,W111&lt;=5),"VERY HIGH",AND(W111&gt;3,W111&lt;=4),"HIGH",AND(W111&gt;2,W111&lt;=3),"MODERATE",AND(W111&gt;1,W111&lt;=2),"LOW",W111&lt;=1,"VERY LOW")</f>
        <v>HIGH</v>
      </c>
      <c r="Y111" s="95" t="s">
        <v>91</v>
      </c>
      <c r="Z111" s="93">
        <v>3</v>
      </c>
      <c r="AA111" s="95" t="s">
        <v>92</v>
      </c>
      <c r="AB111" s="93">
        <v>2</v>
      </c>
      <c r="AC111" s="95" t="s">
        <v>93</v>
      </c>
      <c r="AD111" s="93">
        <v>4</v>
      </c>
      <c r="AE111" s="95" t="s">
        <v>94</v>
      </c>
      <c r="AF111" s="93">
        <v>3</v>
      </c>
      <c r="AG111" s="95" t="s">
        <v>90</v>
      </c>
      <c r="AH111" s="93">
        <v>4</v>
      </c>
      <c r="AI111" s="97" t="s">
        <v>89</v>
      </c>
      <c r="AJ111" s="93">
        <v>4</v>
      </c>
      <c r="AK111" s="94">
        <f>AVERAGE(Z111,AB111,AD111,AF111,AH111,AJ111)</f>
        <v>3.3333333333333335</v>
      </c>
      <c r="AL111" s="93"/>
      <c r="AM111" s="94">
        <f>W111/AK111</f>
        <v>0.97499999999999998</v>
      </c>
      <c r="AN111" s="93" t="str">
        <f>_xlfn.IFS(AM111&gt;4,"HIGH",AM111&gt;3,"MEDIUM HIGH",AM111&gt;2,"MEDIUM",AM111&gt;1,"MEDIUM LOW",AM111&lt;=1,"LOW")</f>
        <v>LOW</v>
      </c>
      <c r="AO111" s="93">
        <v>1</v>
      </c>
      <c r="AP111" s="93">
        <f>AO111*C111</f>
        <v>4</v>
      </c>
      <c r="AQ111" s="93" t="str">
        <f>_xlfn.IFS(AP111&lt;=5,"LOW RISK",AND(AP111&gt;5,AP111&lt;=12),"MODERATE RISK",AP111&gt;12,"HIGH RISK")</f>
        <v>LOW RISK</v>
      </c>
    </row>
    <row r="112" spans="1:43" ht="56.25">
      <c r="A112" s="93"/>
      <c r="B112" s="93" t="s">
        <v>312</v>
      </c>
      <c r="C112" s="93">
        <v>4</v>
      </c>
      <c r="D112" s="93"/>
      <c r="E112" s="108" t="str">
        <f>VLOOKUP(F112,Sheet2!E:F,2,FALSE)</f>
        <v>LOWLAND</v>
      </c>
      <c r="F112" s="100" t="s">
        <v>237</v>
      </c>
      <c r="G112" s="100" t="s">
        <v>1</v>
      </c>
      <c r="H112" s="101">
        <v>2600000</v>
      </c>
      <c r="I112" s="102">
        <v>25.758600000000001</v>
      </c>
      <c r="J112" s="103">
        <v>2.61651E-2</v>
      </c>
      <c r="K112" s="101">
        <f>H112*J112</f>
        <v>68029.259999999995</v>
      </c>
      <c r="L112" s="104">
        <f>J112/I112</f>
        <v>1.0157811371736042E-3</v>
      </c>
      <c r="M112" s="99">
        <f>_xlfn.IFS(L112&lt;=5%,1,AND(L112&gt;5%,L112&lt;=15%),2,AND(L112&gt;15%,L112&lt;=30%),3,AND(L112&gt;30%,L112&lt;=50%),4,L112&gt;50%,5)</f>
        <v>1</v>
      </c>
      <c r="N112" s="99" t="str">
        <f>ROUND(L112*100,2)&amp; "% of the road is exposed with a value of "&amp; ROUND(K112*1,2)</f>
        <v>0.1% of the road is exposed with a value of 68029.26</v>
      </c>
      <c r="O112" s="106">
        <v>3.7573083600000003E-3</v>
      </c>
      <c r="P112" s="107">
        <v>0.14360000000000001</v>
      </c>
      <c r="Q112" s="93">
        <f>_xlfn.IFS(P112&lt;=5%,1,AND(P112&gt;5%,P112&lt;=15%),2,AND(P112&gt;15%,P112&lt;=30%),3,AND(P112&gt;30%,P112&lt;=50%),4,P112&gt;50%,5)</f>
        <v>2</v>
      </c>
      <c r="R112" s="106">
        <v>2.2407791640000001E-2</v>
      </c>
      <c r="S112" s="107">
        <v>0.85640000000000005</v>
      </c>
      <c r="T112" s="93">
        <f>_xlfn.IFS(S112&lt;=5%,1,AND(S112&gt;5%,S112&lt;=15%),2,AND(S112&gt;15%,S112&lt;=30%),3,AND(S112&gt;30%,S112&lt;=50%),4,S112&gt;50%,5)</f>
        <v>5</v>
      </c>
      <c r="U112" s="94">
        <f>AVERAGE(Q112,T112)</f>
        <v>3.5</v>
      </c>
      <c r="V112" s="93" t="str">
        <f>ROUND(P112*100,2)&amp;"% of the exposed length is cement/asphalt road while " &amp;ROUND(S112*100,2)&amp;"% is rough road"</f>
        <v>14.36% of the exposed length is cement/asphalt road while 85.64% is rough road</v>
      </c>
      <c r="W112" s="94">
        <f>AVERAGE(M112,U112)</f>
        <v>2.25</v>
      </c>
      <c r="X112" s="93" t="str">
        <f>_xlfn.IFS(AND(W112&gt;4,W112&lt;=5),"VERY HIGH",AND(W112&gt;3,W112&lt;=4),"HIGH",AND(W112&gt;2,W112&lt;=3),"MODERATE",AND(W112&gt;1,W112&lt;=2),"LOW",W112&lt;=1,"VERY LOW")</f>
        <v>MODERATE</v>
      </c>
      <c r="Y112" s="95" t="s">
        <v>91</v>
      </c>
      <c r="Z112" s="93">
        <v>3</v>
      </c>
      <c r="AA112" s="95" t="s">
        <v>92</v>
      </c>
      <c r="AB112" s="93">
        <v>2</v>
      </c>
      <c r="AC112" s="95" t="s">
        <v>93</v>
      </c>
      <c r="AD112" s="93">
        <v>4</v>
      </c>
      <c r="AE112" s="95" t="s">
        <v>94</v>
      </c>
      <c r="AF112" s="93">
        <v>3</v>
      </c>
      <c r="AG112" s="95" t="s">
        <v>90</v>
      </c>
      <c r="AH112" s="93">
        <v>4</v>
      </c>
      <c r="AI112" s="97" t="s">
        <v>89</v>
      </c>
      <c r="AJ112" s="93">
        <v>4</v>
      </c>
      <c r="AK112" s="94">
        <f>AVERAGE(Z112,AB112,AD112,AF112,AH112,AJ112)</f>
        <v>3.3333333333333335</v>
      </c>
      <c r="AL112" s="93"/>
      <c r="AM112" s="94">
        <f>W112/AK112</f>
        <v>0.67499999999999993</v>
      </c>
      <c r="AN112" s="93" t="str">
        <f>_xlfn.IFS(AM112&gt;4,"HIGH",AM112&gt;3,"MEDIUM HIGH",AM112&gt;2,"MEDIUM",AM112&gt;1,"MEDIUM LOW",AM112&lt;=1,"LOW")</f>
        <v>LOW</v>
      </c>
      <c r="AO112" s="93">
        <v>1</v>
      </c>
      <c r="AP112" s="93">
        <f>AO112*C112</f>
        <v>4</v>
      </c>
      <c r="AQ112" s="93" t="str">
        <f>_xlfn.IFS(AP112&lt;=5,"LOW RISK",AND(AP112&gt;5,AP112&lt;=12),"MODERATE RISK",AP112&gt;12,"HIGH RISK")</f>
        <v>LOW RISK</v>
      </c>
    </row>
    <row r="113" spans="1:43" ht="56.25">
      <c r="A113" s="93"/>
      <c r="B113" s="93" t="s">
        <v>312</v>
      </c>
      <c r="C113" s="93">
        <v>4</v>
      </c>
      <c r="D113" s="93"/>
      <c r="E113" s="108" t="str">
        <f>VLOOKUP(F113,Sheet2!E:F,2,FALSE)</f>
        <v>LOWLAND</v>
      </c>
      <c r="F113" s="100" t="s">
        <v>35</v>
      </c>
      <c r="G113" s="100" t="s">
        <v>49</v>
      </c>
      <c r="H113" s="101">
        <v>2600000</v>
      </c>
      <c r="I113" s="102">
        <v>0.96327300000000005</v>
      </c>
      <c r="J113" s="103">
        <v>0.45173799999999997</v>
      </c>
      <c r="K113" s="101">
        <f>H113*J113</f>
        <v>1174518.7999999998</v>
      </c>
      <c r="L113" s="104">
        <f>J113/I113</f>
        <v>0.46896155087913804</v>
      </c>
      <c r="M113" s="99">
        <f>_xlfn.IFS(L113&lt;=5%,1,AND(L113&gt;5%,L113&lt;=15%),2,AND(L113&gt;15%,L113&lt;=30%),3,AND(L113&gt;30%,L113&lt;=50%),4,L113&gt;50%,5)</f>
        <v>4</v>
      </c>
      <c r="N113" s="99" t="str">
        <f>ROUND(L113*100,2)&amp; "% of the road is exposed with a value of "&amp; ROUND(K113*1,2)</f>
        <v>46.9% of the road is exposed with a value of 1174518.8</v>
      </c>
      <c r="O113" s="106">
        <v>0.25116632799999999</v>
      </c>
      <c r="P113" s="107">
        <v>0.55600000000000005</v>
      </c>
      <c r="Q113" s="93">
        <f>_xlfn.IFS(P113&lt;=5%,1,AND(P113&gt;5%,P113&lt;=15%),2,AND(P113&gt;15%,P113&lt;=30%),3,AND(P113&gt;30%,P113&lt;=50%),4,P113&gt;50%,5)</f>
        <v>5</v>
      </c>
      <c r="R113" s="106">
        <v>0.20057167199999998</v>
      </c>
      <c r="S113" s="107">
        <v>0.44400000000000001</v>
      </c>
      <c r="T113" s="93">
        <f>_xlfn.IFS(S113&lt;=5%,1,AND(S113&gt;5%,S113&lt;=15%),2,AND(S113&gt;15%,S113&lt;=30%),3,AND(S113&gt;30%,S113&lt;=50%),4,S113&gt;50%,5)</f>
        <v>4</v>
      </c>
      <c r="U113" s="94">
        <f>AVERAGE(Q113,T113)</f>
        <v>4.5</v>
      </c>
      <c r="V113" s="93" t="str">
        <f>ROUND(P113*100,2)&amp;"% of the exposed length is cement/asphalt road while " &amp;ROUND(S113*100,2)&amp;"% is rough road"</f>
        <v>55.6% of the exposed length is cement/asphalt road while 44.4% is rough road</v>
      </c>
      <c r="W113" s="94">
        <f>AVERAGE(M113,U113)</f>
        <v>4.25</v>
      </c>
      <c r="X113" s="93" t="str">
        <f>_xlfn.IFS(AND(W113&gt;4,W113&lt;=5),"VERY HIGH",AND(W113&gt;3,W113&lt;=4),"HIGH",AND(W113&gt;2,W113&lt;=3),"MODERATE",AND(W113&gt;1,W113&lt;=2),"LOW",W113&lt;=1,"VERY LOW")</f>
        <v>VERY HIGH</v>
      </c>
      <c r="Y113" s="95" t="s">
        <v>91</v>
      </c>
      <c r="Z113" s="93">
        <v>3</v>
      </c>
      <c r="AA113" s="95" t="s">
        <v>92</v>
      </c>
      <c r="AB113" s="93">
        <v>2</v>
      </c>
      <c r="AC113" s="95" t="s">
        <v>93</v>
      </c>
      <c r="AD113" s="93">
        <v>4</v>
      </c>
      <c r="AE113" s="95" t="s">
        <v>94</v>
      </c>
      <c r="AF113" s="93">
        <v>3</v>
      </c>
      <c r="AG113" s="95" t="s">
        <v>90</v>
      </c>
      <c r="AH113" s="93">
        <v>4</v>
      </c>
      <c r="AI113" s="97" t="s">
        <v>89</v>
      </c>
      <c r="AJ113" s="93">
        <v>4</v>
      </c>
      <c r="AK113" s="94">
        <f>AVERAGE(Z113,AB113,AD113,AF113,AH113,AJ113)</f>
        <v>3.3333333333333335</v>
      </c>
      <c r="AL113" s="93"/>
      <c r="AM113" s="94">
        <f>W113/AK113</f>
        <v>1.2749999999999999</v>
      </c>
      <c r="AN113" s="93" t="str">
        <f>_xlfn.IFS(AM113&gt;4,"HIGH",AM113&gt;3,"MEDIUM HIGH",AM113&gt;2,"MEDIUM",AM113&gt;1,"MEDIUM LOW",AM113&lt;=1,"LOW")</f>
        <v>MEDIUM LOW</v>
      </c>
      <c r="AO113" s="93">
        <v>1</v>
      </c>
      <c r="AP113" s="93">
        <f>AO113*C113</f>
        <v>4</v>
      </c>
      <c r="AQ113" s="93" t="str">
        <f>_xlfn.IFS(AP113&lt;=5,"LOW RISK",AND(AP113&gt;5,AP113&lt;=12),"MODERATE RISK",AP113&gt;12,"HIGH RISK")</f>
        <v>LOW RISK</v>
      </c>
    </row>
    <row r="114" spans="1:43" ht="56.25">
      <c r="A114" s="93"/>
      <c r="B114" s="93" t="s">
        <v>312</v>
      </c>
      <c r="C114" s="93">
        <v>4</v>
      </c>
      <c r="D114" s="93"/>
      <c r="E114" s="108" t="str">
        <f>VLOOKUP(F114,Sheet2!E:F,2,FALSE)</f>
        <v>LOWLAND</v>
      </c>
      <c r="F114" s="100" t="s">
        <v>35</v>
      </c>
      <c r="G114" s="100" t="s">
        <v>49</v>
      </c>
      <c r="H114" s="101">
        <v>2600000</v>
      </c>
      <c r="I114" s="102">
        <v>0.96327300000000005</v>
      </c>
      <c r="J114" s="103">
        <v>0.34392899999999998</v>
      </c>
      <c r="K114" s="101">
        <f>H114*J114</f>
        <v>894215.39999999991</v>
      </c>
      <c r="L114" s="104">
        <f>J114/I114</f>
        <v>0.35704208464267134</v>
      </c>
      <c r="M114" s="99">
        <f>_xlfn.IFS(L114&lt;=5%,1,AND(L114&gt;5%,L114&lt;=15%),2,AND(L114&gt;15%,L114&lt;=30%),3,AND(L114&gt;30%,L114&lt;=50%),4,L114&gt;50%,5)</f>
        <v>4</v>
      </c>
      <c r="N114" s="99" t="str">
        <f>ROUND(L114*100,2)&amp; "% of the road is exposed with a value of "&amp; ROUND(K114*1,2)</f>
        <v>35.7% of the road is exposed with a value of 894215.4</v>
      </c>
      <c r="O114" s="106">
        <v>0.19122452400000001</v>
      </c>
      <c r="P114" s="107">
        <v>0.55600000000000005</v>
      </c>
      <c r="Q114" s="93">
        <f>_xlfn.IFS(P114&lt;=5%,1,AND(P114&gt;5%,P114&lt;=15%),2,AND(P114&gt;15%,P114&lt;=30%),3,AND(P114&gt;30%,P114&lt;=50%),4,P114&gt;50%,5)</f>
        <v>5</v>
      </c>
      <c r="R114" s="106">
        <v>0.15270447599999998</v>
      </c>
      <c r="S114" s="107">
        <v>0.44399999999999995</v>
      </c>
      <c r="T114" s="93">
        <f>_xlfn.IFS(S114&lt;=5%,1,AND(S114&gt;5%,S114&lt;=15%),2,AND(S114&gt;15%,S114&lt;=30%),3,AND(S114&gt;30%,S114&lt;=50%),4,S114&gt;50%,5)</f>
        <v>4</v>
      </c>
      <c r="U114" s="94">
        <f>AVERAGE(Q114,T114)</f>
        <v>4.5</v>
      </c>
      <c r="V114" s="93" t="str">
        <f>ROUND(P114*100,2)&amp;"% of the exposed length is cement/asphalt road while " &amp;ROUND(S114*100,2)&amp;"% is rough road"</f>
        <v>55.6% of the exposed length is cement/asphalt road while 44.4% is rough road</v>
      </c>
      <c r="W114" s="94">
        <f>AVERAGE(M114,U114)</f>
        <v>4.25</v>
      </c>
      <c r="X114" s="93" t="str">
        <f>_xlfn.IFS(AND(W114&gt;4,W114&lt;=5),"VERY HIGH",AND(W114&gt;3,W114&lt;=4),"HIGH",AND(W114&gt;2,W114&lt;=3),"MODERATE",AND(W114&gt;1,W114&lt;=2),"LOW",W114&lt;=1,"VERY LOW")</f>
        <v>VERY HIGH</v>
      </c>
      <c r="Y114" s="95" t="s">
        <v>91</v>
      </c>
      <c r="Z114" s="93">
        <v>3</v>
      </c>
      <c r="AA114" s="95" t="s">
        <v>92</v>
      </c>
      <c r="AB114" s="93">
        <v>2</v>
      </c>
      <c r="AC114" s="95" t="s">
        <v>93</v>
      </c>
      <c r="AD114" s="93">
        <v>4</v>
      </c>
      <c r="AE114" s="95" t="s">
        <v>94</v>
      </c>
      <c r="AF114" s="93">
        <v>3</v>
      </c>
      <c r="AG114" s="95" t="s">
        <v>90</v>
      </c>
      <c r="AH114" s="93">
        <v>4</v>
      </c>
      <c r="AI114" s="97" t="s">
        <v>89</v>
      </c>
      <c r="AJ114" s="93">
        <v>4</v>
      </c>
      <c r="AK114" s="94">
        <f>AVERAGE(Z114,AB114,AD114,AF114,AH114,AJ114)</f>
        <v>3.3333333333333335</v>
      </c>
      <c r="AL114" s="93"/>
      <c r="AM114" s="94">
        <f>W114/AK114</f>
        <v>1.2749999999999999</v>
      </c>
      <c r="AN114" s="93" t="str">
        <f>_xlfn.IFS(AM114&gt;4,"HIGH",AM114&gt;3,"MEDIUM HIGH",AM114&gt;2,"MEDIUM",AM114&gt;1,"MEDIUM LOW",AM114&lt;=1,"LOW")</f>
        <v>MEDIUM LOW</v>
      </c>
      <c r="AO114" s="93">
        <v>1</v>
      </c>
      <c r="AP114" s="93">
        <f>AO114*C114</f>
        <v>4</v>
      </c>
      <c r="AQ114" s="93" t="str">
        <f>_xlfn.IFS(AP114&lt;=5,"LOW RISK",AND(AP114&gt;5,AP114&lt;=12),"MODERATE RISK",AP114&gt;12,"HIGH RISK")</f>
        <v>LOW RISK</v>
      </c>
    </row>
    <row r="115" spans="1:43" ht="56.25">
      <c r="A115" s="93"/>
      <c r="B115" s="93" t="s">
        <v>312</v>
      </c>
      <c r="C115" s="93">
        <v>4</v>
      </c>
      <c r="D115" s="93"/>
      <c r="E115" s="108" t="str">
        <f>VLOOKUP(F115,Sheet2!E:F,2,FALSE)</f>
        <v>LOWLAND</v>
      </c>
      <c r="F115" s="100" t="s">
        <v>35</v>
      </c>
      <c r="G115" s="100" t="s">
        <v>49</v>
      </c>
      <c r="H115" s="101">
        <v>2600000</v>
      </c>
      <c r="I115" s="102">
        <v>0.96327300000000005</v>
      </c>
      <c r="J115" s="103">
        <v>0.167606</v>
      </c>
      <c r="K115" s="101">
        <f>H115*J115</f>
        <v>435775.60000000003</v>
      </c>
      <c r="L115" s="104">
        <f>J115/I115</f>
        <v>0.1739963644781905</v>
      </c>
      <c r="M115" s="99">
        <f>_xlfn.IFS(L115&lt;=5%,1,AND(L115&gt;5%,L115&lt;=15%),2,AND(L115&gt;15%,L115&lt;=30%),3,AND(L115&gt;30%,L115&lt;=50%),4,L115&gt;50%,5)</f>
        <v>3</v>
      </c>
      <c r="N115" s="99" t="str">
        <f>ROUND(L115*100,2)&amp; "% of the road is exposed with a value of "&amp; ROUND(K115*1,2)</f>
        <v>17.4% of the road is exposed with a value of 435775.6</v>
      </c>
      <c r="O115" s="106">
        <v>9.3188936000000014E-2</v>
      </c>
      <c r="P115" s="107">
        <v>0.55600000000000005</v>
      </c>
      <c r="Q115" s="93">
        <f>_xlfn.IFS(P115&lt;=5%,1,AND(P115&gt;5%,P115&lt;=15%),2,AND(P115&gt;15%,P115&lt;=30%),3,AND(P115&gt;30%,P115&lt;=50%),4,P115&gt;50%,5)</f>
        <v>5</v>
      </c>
      <c r="R115" s="106">
        <v>7.4417063999999991E-2</v>
      </c>
      <c r="S115" s="107">
        <v>0.44399999999999995</v>
      </c>
      <c r="T115" s="93">
        <f>_xlfn.IFS(S115&lt;=5%,1,AND(S115&gt;5%,S115&lt;=15%),2,AND(S115&gt;15%,S115&lt;=30%),3,AND(S115&gt;30%,S115&lt;=50%),4,S115&gt;50%,5)</f>
        <v>4</v>
      </c>
      <c r="U115" s="94">
        <f>AVERAGE(Q115,T115)</f>
        <v>4.5</v>
      </c>
      <c r="V115" s="93" t="str">
        <f>ROUND(P115*100,2)&amp;"% of the exposed length is cement/asphalt road while " &amp;ROUND(S115*100,2)&amp;"% is rough road"</f>
        <v>55.6% of the exposed length is cement/asphalt road while 44.4% is rough road</v>
      </c>
      <c r="W115" s="94">
        <f>AVERAGE(M115,U115)</f>
        <v>3.75</v>
      </c>
      <c r="X115" s="93" t="str">
        <f>_xlfn.IFS(AND(W115&gt;4,W115&lt;=5),"VERY HIGH",AND(W115&gt;3,W115&lt;=4),"HIGH",AND(W115&gt;2,W115&lt;=3),"MODERATE",AND(W115&gt;1,W115&lt;=2),"LOW",W115&lt;=1,"VERY LOW")</f>
        <v>HIGH</v>
      </c>
      <c r="Y115" s="95" t="s">
        <v>91</v>
      </c>
      <c r="Z115" s="93">
        <v>3</v>
      </c>
      <c r="AA115" s="95" t="s">
        <v>92</v>
      </c>
      <c r="AB115" s="93">
        <v>2</v>
      </c>
      <c r="AC115" s="95" t="s">
        <v>93</v>
      </c>
      <c r="AD115" s="93">
        <v>4</v>
      </c>
      <c r="AE115" s="95" t="s">
        <v>94</v>
      </c>
      <c r="AF115" s="93">
        <v>3</v>
      </c>
      <c r="AG115" s="95" t="s">
        <v>90</v>
      </c>
      <c r="AH115" s="93">
        <v>4</v>
      </c>
      <c r="AI115" s="97" t="s">
        <v>89</v>
      </c>
      <c r="AJ115" s="93">
        <v>4</v>
      </c>
      <c r="AK115" s="94">
        <f>AVERAGE(Z115,AB115,AD115,AF115,AH115,AJ115)</f>
        <v>3.3333333333333335</v>
      </c>
      <c r="AL115" s="93"/>
      <c r="AM115" s="94">
        <f>W115/AK115</f>
        <v>1.125</v>
      </c>
      <c r="AN115" s="93" t="str">
        <f>_xlfn.IFS(AM115&gt;4,"HIGH",AM115&gt;3,"MEDIUM HIGH",AM115&gt;2,"MEDIUM",AM115&gt;1,"MEDIUM LOW",AM115&lt;=1,"LOW")</f>
        <v>MEDIUM LOW</v>
      </c>
      <c r="AO115" s="93">
        <v>1</v>
      </c>
      <c r="AP115" s="93">
        <f>AO115*C115</f>
        <v>4</v>
      </c>
      <c r="AQ115" s="93" t="str">
        <f>_xlfn.IFS(AP115&lt;=5,"LOW RISK",AND(AP115&gt;5,AP115&lt;=12),"MODERATE RISK",AP115&gt;12,"HIGH RISK")</f>
        <v>LOW RISK</v>
      </c>
    </row>
    <row r="116" spans="1:43" ht="56.25">
      <c r="A116" s="93"/>
      <c r="B116" s="93" t="s">
        <v>312</v>
      </c>
      <c r="C116" s="93">
        <v>4</v>
      </c>
      <c r="D116" s="93"/>
      <c r="E116" s="108" t="str">
        <f>VLOOKUP(F116,Sheet2!E:F,2,FALSE)</f>
        <v>LOWLAND</v>
      </c>
      <c r="F116" s="100" t="s">
        <v>35</v>
      </c>
      <c r="G116" s="100" t="s">
        <v>300</v>
      </c>
      <c r="H116" s="101">
        <v>5200000</v>
      </c>
      <c r="I116" s="102">
        <v>2.0895899999999999E-2</v>
      </c>
      <c r="J116" s="103">
        <v>2.0895899999999999E-2</v>
      </c>
      <c r="K116" s="101">
        <f>H116*J116</f>
        <v>108658.68</v>
      </c>
      <c r="L116" s="104">
        <f>J116/I116</f>
        <v>1</v>
      </c>
      <c r="M116" s="99">
        <f>_xlfn.IFS(L116&lt;=5%,1,AND(L116&gt;5%,L116&lt;=15%),2,AND(L116&gt;15%,L116&lt;=30%),3,AND(L116&gt;30%,L116&lt;=50%),4,L116&gt;50%,5)</f>
        <v>5</v>
      </c>
      <c r="N116" s="99" t="str">
        <f>ROUND(L116*100,2)&amp; "% of the road is exposed with a value of "&amp; ROUND(K116*1,2)</f>
        <v>100% of the road is exposed with a value of 108658.68</v>
      </c>
      <c r="O116" s="106">
        <v>2.0895899999999999E-2</v>
      </c>
      <c r="P116" s="107">
        <v>1</v>
      </c>
      <c r="Q116" s="93">
        <f>_xlfn.IFS(P116&lt;=5%,1,AND(P116&gt;5%,P116&lt;=15%),2,AND(P116&gt;15%,P116&lt;=30%),3,AND(P116&gt;30%,P116&lt;=50%),4,P116&gt;50%,5)</f>
        <v>5</v>
      </c>
      <c r="R116" s="106">
        <v>0</v>
      </c>
      <c r="S116" s="107">
        <v>0</v>
      </c>
      <c r="T116" s="93">
        <f>_xlfn.IFS(S116&lt;=5%,1,AND(S116&gt;5%,S116&lt;=15%),2,AND(S116&gt;15%,S116&lt;=30%),3,AND(S116&gt;30%,S116&lt;=50%),4,S116&gt;50%,5)</f>
        <v>1</v>
      </c>
      <c r="U116" s="94">
        <f>AVERAGE(Q116,T116)</f>
        <v>3</v>
      </c>
      <c r="V116" s="93" t="str">
        <f>ROUND(P116*100,2)&amp;"% of the exposed length is cement/asphalt road while " &amp;ROUND(S116*100,2)&amp;"% is rough road"</f>
        <v>100% of the exposed length is cement/asphalt road while 0% is rough road</v>
      </c>
      <c r="W116" s="94">
        <f>AVERAGE(M116,U116)</f>
        <v>4</v>
      </c>
      <c r="X116" s="93" t="str">
        <f>_xlfn.IFS(AND(W116&gt;4,W116&lt;=5),"VERY HIGH",AND(W116&gt;3,W116&lt;=4),"HIGH",AND(W116&gt;2,W116&lt;=3),"MODERATE",AND(W116&gt;1,W116&lt;=2),"LOW",W116&lt;=1,"VERY LOW")</f>
        <v>HIGH</v>
      </c>
      <c r="Y116" s="95" t="s">
        <v>91</v>
      </c>
      <c r="Z116" s="93">
        <v>3</v>
      </c>
      <c r="AA116" s="95" t="s">
        <v>92</v>
      </c>
      <c r="AB116" s="93">
        <v>2</v>
      </c>
      <c r="AC116" s="95" t="s">
        <v>93</v>
      </c>
      <c r="AD116" s="93">
        <v>4</v>
      </c>
      <c r="AE116" s="95" t="s">
        <v>94</v>
      </c>
      <c r="AF116" s="93">
        <v>3</v>
      </c>
      <c r="AG116" s="95" t="s">
        <v>90</v>
      </c>
      <c r="AH116" s="93">
        <v>4</v>
      </c>
      <c r="AI116" s="97" t="s">
        <v>89</v>
      </c>
      <c r="AJ116" s="93">
        <v>4</v>
      </c>
      <c r="AK116" s="94">
        <f>AVERAGE(Z116,AB116,AD116,AF116,AH116,AJ116)</f>
        <v>3.3333333333333335</v>
      </c>
      <c r="AL116" s="93"/>
      <c r="AM116" s="94">
        <f>W116/AK116</f>
        <v>1.2</v>
      </c>
      <c r="AN116" s="93" t="str">
        <f>_xlfn.IFS(AM116&gt;4,"HIGH",AM116&gt;3,"MEDIUM HIGH",AM116&gt;2,"MEDIUM",AM116&gt;1,"MEDIUM LOW",AM116&lt;=1,"LOW")</f>
        <v>MEDIUM LOW</v>
      </c>
      <c r="AO116" s="93">
        <v>1</v>
      </c>
      <c r="AP116" s="93">
        <f>AO116*C116</f>
        <v>4</v>
      </c>
      <c r="AQ116" s="93" t="str">
        <f>_xlfn.IFS(AP116&lt;=5,"LOW RISK",AND(AP116&gt;5,AP116&lt;=12),"MODERATE RISK",AP116&gt;12,"HIGH RISK")</f>
        <v>LOW RISK</v>
      </c>
    </row>
    <row r="117" spans="1:43" ht="56.25">
      <c r="A117" s="93"/>
      <c r="B117" s="93" t="s">
        <v>312</v>
      </c>
      <c r="C117" s="93">
        <v>4</v>
      </c>
      <c r="D117" s="93"/>
      <c r="E117" s="108" t="str">
        <f>VLOOKUP(F117,Sheet2!E:F,2,FALSE)</f>
        <v>LOWLAND</v>
      </c>
      <c r="F117" s="100" t="s">
        <v>35</v>
      </c>
      <c r="G117" s="100" t="s">
        <v>1</v>
      </c>
      <c r="H117" s="101">
        <v>2600000</v>
      </c>
      <c r="I117" s="102">
        <v>2.8976999999999999</v>
      </c>
      <c r="J117" s="103">
        <v>2.0425599999999999</v>
      </c>
      <c r="K117" s="101">
        <f>H117*J117</f>
        <v>5310656</v>
      </c>
      <c r="L117" s="104">
        <f>J117/I117</f>
        <v>0.70489008524001795</v>
      </c>
      <c r="M117" s="99">
        <f>_xlfn.IFS(L117&lt;=5%,1,AND(L117&gt;5%,L117&lt;=15%),2,AND(L117&gt;15%,L117&lt;=30%),3,AND(L117&gt;30%,L117&lt;=50%),4,L117&gt;50%,5)</f>
        <v>5</v>
      </c>
      <c r="N117" s="99" t="str">
        <f>ROUND(L117*100,2)&amp; "% of the road is exposed with a value of "&amp; ROUND(K117*1,2)</f>
        <v>70.49% of the road is exposed with a value of 5310656</v>
      </c>
      <c r="O117" s="106">
        <v>1.123408</v>
      </c>
      <c r="P117" s="107">
        <v>0.55000000000000004</v>
      </c>
      <c r="Q117" s="93">
        <f>_xlfn.IFS(P117&lt;=5%,1,AND(P117&gt;5%,P117&lt;=15%),2,AND(P117&gt;15%,P117&lt;=30%),3,AND(P117&gt;30%,P117&lt;=50%),4,P117&gt;50%,5)</f>
        <v>5</v>
      </c>
      <c r="R117" s="106">
        <v>0.91915199999999997</v>
      </c>
      <c r="S117" s="107">
        <v>0.45</v>
      </c>
      <c r="T117" s="93">
        <f>_xlfn.IFS(S117&lt;=5%,1,AND(S117&gt;5%,S117&lt;=15%),2,AND(S117&gt;15%,S117&lt;=30%),3,AND(S117&gt;30%,S117&lt;=50%),4,S117&gt;50%,5)</f>
        <v>4</v>
      </c>
      <c r="U117" s="94">
        <f>AVERAGE(Q117,T117)</f>
        <v>4.5</v>
      </c>
      <c r="V117" s="93" t="str">
        <f>ROUND(P117*100,2)&amp;"% of the exposed length is cement/asphalt road while " &amp;ROUND(S117*100,2)&amp;"% is rough road"</f>
        <v>55% of the exposed length is cement/asphalt road while 45% is rough road</v>
      </c>
      <c r="W117" s="94">
        <f>AVERAGE(M117,U117)</f>
        <v>4.75</v>
      </c>
      <c r="X117" s="93" t="str">
        <f>_xlfn.IFS(AND(W117&gt;4,W117&lt;=5),"VERY HIGH",AND(W117&gt;3,W117&lt;=4),"HIGH",AND(W117&gt;2,W117&lt;=3),"MODERATE",AND(W117&gt;1,W117&lt;=2),"LOW",W117&lt;=1,"VERY LOW")</f>
        <v>VERY HIGH</v>
      </c>
      <c r="Y117" s="95" t="s">
        <v>91</v>
      </c>
      <c r="Z117" s="93">
        <v>3</v>
      </c>
      <c r="AA117" s="95" t="s">
        <v>92</v>
      </c>
      <c r="AB117" s="93">
        <v>2</v>
      </c>
      <c r="AC117" s="95" t="s">
        <v>93</v>
      </c>
      <c r="AD117" s="93">
        <v>4</v>
      </c>
      <c r="AE117" s="95" t="s">
        <v>94</v>
      </c>
      <c r="AF117" s="93">
        <v>3</v>
      </c>
      <c r="AG117" s="95" t="s">
        <v>90</v>
      </c>
      <c r="AH117" s="93">
        <v>4</v>
      </c>
      <c r="AI117" s="97" t="s">
        <v>89</v>
      </c>
      <c r="AJ117" s="93">
        <v>4</v>
      </c>
      <c r="AK117" s="94">
        <f>AVERAGE(Z117,AB117,AD117,AF117,AH117,AJ117)</f>
        <v>3.3333333333333335</v>
      </c>
      <c r="AL117" s="93"/>
      <c r="AM117" s="94">
        <f>W117/AK117</f>
        <v>1.425</v>
      </c>
      <c r="AN117" s="93" t="str">
        <f>_xlfn.IFS(AM117&gt;4,"HIGH",AM117&gt;3,"MEDIUM HIGH",AM117&gt;2,"MEDIUM",AM117&gt;1,"MEDIUM LOW",AM117&lt;=1,"LOW")</f>
        <v>MEDIUM LOW</v>
      </c>
      <c r="AO117" s="93">
        <v>1</v>
      </c>
      <c r="AP117" s="93">
        <f>AO117*C117</f>
        <v>4</v>
      </c>
      <c r="AQ117" s="93" t="str">
        <f>_xlfn.IFS(AP117&lt;=5,"LOW RISK",AND(AP117&gt;5,AP117&lt;=12),"MODERATE RISK",AP117&gt;12,"HIGH RISK")</f>
        <v>LOW RISK</v>
      </c>
    </row>
    <row r="118" spans="1:43" ht="56.25">
      <c r="A118" s="93"/>
      <c r="B118" s="93" t="s">
        <v>312</v>
      </c>
      <c r="C118" s="93">
        <v>4</v>
      </c>
      <c r="D118" s="93"/>
      <c r="E118" s="108" t="str">
        <f>VLOOKUP(F118,Sheet2!E:F,2,FALSE)</f>
        <v>LOWLAND</v>
      </c>
      <c r="F118" s="100" t="s">
        <v>35</v>
      </c>
      <c r="G118" s="100" t="s">
        <v>1</v>
      </c>
      <c r="H118" s="101">
        <v>2600000</v>
      </c>
      <c r="I118" s="102">
        <v>2.8976999999999999</v>
      </c>
      <c r="J118" s="103">
        <v>0.38856099999999999</v>
      </c>
      <c r="K118" s="101">
        <f>H118*J118</f>
        <v>1010258.6</v>
      </c>
      <c r="L118" s="104">
        <f>J118/I118</f>
        <v>0.13409290126652174</v>
      </c>
      <c r="M118" s="99">
        <f>_xlfn.IFS(L118&lt;=5%,1,AND(L118&gt;5%,L118&lt;=15%),2,AND(L118&gt;15%,L118&lt;=30%),3,AND(L118&gt;30%,L118&lt;=50%),4,L118&gt;50%,5)</f>
        <v>2</v>
      </c>
      <c r="N118" s="99" t="str">
        <f>ROUND(L118*100,2)&amp; "% of the road is exposed with a value of "&amp; ROUND(K118*1,2)</f>
        <v>13.41% of the road is exposed with a value of 1010258.6</v>
      </c>
      <c r="O118" s="106">
        <v>0.21370855000000002</v>
      </c>
      <c r="P118" s="107">
        <v>0.55000000000000004</v>
      </c>
      <c r="Q118" s="93">
        <f>_xlfn.IFS(P118&lt;=5%,1,AND(P118&gt;5%,P118&lt;=15%),2,AND(P118&gt;15%,P118&lt;=30%),3,AND(P118&gt;30%,P118&lt;=50%),4,P118&gt;50%,5)</f>
        <v>5</v>
      </c>
      <c r="R118" s="106">
        <v>0.17485244999999996</v>
      </c>
      <c r="S118" s="107">
        <v>0.4499999999999999</v>
      </c>
      <c r="T118" s="93">
        <f>_xlfn.IFS(S118&lt;=5%,1,AND(S118&gt;5%,S118&lt;=15%),2,AND(S118&gt;15%,S118&lt;=30%),3,AND(S118&gt;30%,S118&lt;=50%),4,S118&gt;50%,5)</f>
        <v>4</v>
      </c>
      <c r="U118" s="94">
        <f>AVERAGE(Q118,T118)</f>
        <v>4.5</v>
      </c>
      <c r="V118" s="93" t="str">
        <f>ROUND(P118*100,2)&amp;"% of the exposed length is cement/asphalt road while " &amp;ROUND(S118*100,2)&amp;"% is rough road"</f>
        <v>55% of the exposed length is cement/asphalt road while 45% is rough road</v>
      </c>
      <c r="W118" s="94">
        <f>AVERAGE(M118,U118)</f>
        <v>3.25</v>
      </c>
      <c r="X118" s="93" t="str">
        <f>_xlfn.IFS(AND(W118&gt;4,W118&lt;=5),"VERY HIGH",AND(W118&gt;3,W118&lt;=4),"HIGH",AND(W118&gt;2,W118&lt;=3),"MODERATE",AND(W118&gt;1,W118&lt;=2),"LOW",W118&lt;=1,"VERY LOW")</f>
        <v>HIGH</v>
      </c>
      <c r="Y118" s="95" t="s">
        <v>91</v>
      </c>
      <c r="Z118" s="93">
        <v>3</v>
      </c>
      <c r="AA118" s="95" t="s">
        <v>92</v>
      </c>
      <c r="AB118" s="93">
        <v>2</v>
      </c>
      <c r="AC118" s="95" t="s">
        <v>93</v>
      </c>
      <c r="AD118" s="93">
        <v>4</v>
      </c>
      <c r="AE118" s="95" t="s">
        <v>94</v>
      </c>
      <c r="AF118" s="93">
        <v>3</v>
      </c>
      <c r="AG118" s="95" t="s">
        <v>90</v>
      </c>
      <c r="AH118" s="93">
        <v>4</v>
      </c>
      <c r="AI118" s="97" t="s">
        <v>89</v>
      </c>
      <c r="AJ118" s="93">
        <v>4</v>
      </c>
      <c r="AK118" s="94">
        <f>AVERAGE(Z118,AB118,AD118,AF118,AH118,AJ118)</f>
        <v>3.3333333333333335</v>
      </c>
      <c r="AL118" s="93"/>
      <c r="AM118" s="94">
        <f>W118/AK118</f>
        <v>0.97499999999999998</v>
      </c>
      <c r="AN118" s="93" t="str">
        <f>_xlfn.IFS(AM118&gt;4,"HIGH",AM118&gt;3,"MEDIUM HIGH",AM118&gt;2,"MEDIUM",AM118&gt;1,"MEDIUM LOW",AM118&lt;=1,"LOW")</f>
        <v>LOW</v>
      </c>
      <c r="AO118" s="93">
        <v>1</v>
      </c>
      <c r="AP118" s="93">
        <f>AO118*C118</f>
        <v>4</v>
      </c>
      <c r="AQ118" s="93" t="str">
        <f>_xlfn.IFS(AP118&lt;=5,"LOW RISK",AND(AP118&gt;5,AP118&lt;=12),"MODERATE RISK",AP118&gt;12,"HIGH RISK")</f>
        <v>LOW RISK</v>
      </c>
    </row>
    <row r="119" spans="1:43" ht="56.25">
      <c r="A119" s="93"/>
      <c r="B119" s="93" t="s">
        <v>312</v>
      </c>
      <c r="C119" s="93">
        <v>4</v>
      </c>
      <c r="D119" s="93"/>
      <c r="E119" s="108" t="str">
        <f>VLOOKUP(F119,Sheet2!E:F,2,FALSE)</f>
        <v>LOWLAND</v>
      </c>
      <c r="F119" s="100" t="s">
        <v>35</v>
      </c>
      <c r="G119" s="100" t="s">
        <v>1</v>
      </c>
      <c r="H119" s="101">
        <v>2600000</v>
      </c>
      <c r="I119" s="102">
        <v>2.8976999999999999</v>
      </c>
      <c r="J119" s="103">
        <v>0.46657700000000002</v>
      </c>
      <c r="K119" s="101">
        <f>H119*J119</f>
        <v>1213100.2</v>
      </c>
      <c r="L119" s="104">
        <f>J119/I119</f>
        <v>0.16101632329088589</v>
      </c>
      <c r="M119" s="99">
        <f>_xlfn.IFS(L119&lt;=5%,1,AND(L119&gt;5%,L119&lt;=15%),2,AND(L119&gt;15%,L119&lt;=30%),3,AND(L119&gt;30%,L119&lt;=50%),4,L119&gt;50%,5)</f>
        <v>3</v>
      </c>
      <c r="N119" s="99" t="str">
        <f>ROUND(L119*100,2)&amp; "% of the road is exposed with a value of "&amp; ROUND(K119*1,2)</f>
        <v>16.1% of the road is exposed with a value of 1213100.2</v>
      </c>
      <c r="O119" s="106">
        <v>0.25661735000000002</v>
      </c>
      <c r="P119" s="107">
        <v>0.55000000000000004</v>
      </c>
      <c r="Q119" s="93">
        <f>_xlfn.IFS(P119&lt;=5%,1,AND(P119&gt;5%,P119&lt;=15%),2,AND(P119&gt;15%,P119&lt;=30%),3,AND(P119&gt;30%,P119&lt;=50%),4,P119&gt;50%,5)</f>
        <v>5</v>
      </c>
      <c r="R119" s="106">
        <v>0.20995965</v>
      </c>
      <c r="S119" s="107">
        <v>0.44999999999999996</v>
      </c>
      <c r="T119" s="93">
        <f>_xlfn.IFS(S119&lt;=5%,1,AND(S119&gt;5%,S119&lt;=15%),2,AND(S119&gt;15%,S119&lt;=30%),3,AND(S119&gt;30%,S119&lt;=50%),4,S119&gt;50%,5)</f>
        <v>4</v>
      </c>
      <c r="U119" s="94">
        <f>AVERAGE(Q119,T119)</f>
        <v>4.5</v>
      </c>
      <c r="V119" s="93" t="str">
        <f>ROUND(P119*100,2)&amp;"% of the exposed length is cement/asphalt road while " &amp;ROUND(S119*100,2)&amp;"% is rough road"</f>
        <v>55% of the exposed length is cement/asphalt road while 45% is rough road</v>
      </c>
      <c r="W119" s="94">
        <f>AVERAGE(M119,U119)</f>
        <v>3.75</v>
      </c>
      <c r="X119" s="93" t="str">
        <f>_xlfn.IFS(AND(W119&gt;4,W119&lt;=5),"VERY HIGH",AND(W119&gt;3,W119&lt;=4),"HIGH",AND(W119&gt;2,W119&lt;=3),"MODERATE",AND(W119&gt;1,W119&lt;=2),"LOW",W119&lt;=1,"VERY LOW")</f>
        <v>HIGH</v>
      </c>
      <c r="Y119" s="95" t="s">
        <v>91</v>
      </c>
      <c r="Z119" s="93">
        <v>3</v>
      </c>
      <c r="AA119" s="95" t="s">
        <v>92</v>
      </c>
      <c r="AB119" s="93">
        <v>2</v>
      </c>
      <c r="AC119" s="95" t="s">
        <v>93</v>
      </c>
      <c r="AD119" s="93">
        <v>4</v>
      </c>
      <c r="AE119" s="95" t="s">
        <v>94</v>
      </c>
      <c r="AF119" s="93">
        <v>3</v>
      </c>
      <c r="AG119" s="95" t="s">
        <v>90</v>
      </c>
      <c r="AH119" s="93">
        <v>4</v>
      </c>
      <c r="AI119" s="97" t="s">
        <v>89</v>
      </c>
      <c r="AJ119" s="93">
        <v>4</v>
      </c>
      <c r="AK119" s="94">
        <f>AVERAGE(Z119,AB119,AD119,AF119,AH119,AJ119)</f>
        <v>3.3333333333333335</v>
      </c>
      <c r="AL119" s="93"/>
      <c r="AM119" s="94">
        <f>W119/AK119</f>
        <v>1.125</v>
      </c>
      <c r="AN119" s="93" t="str">
        <f>_xlfn.IFS(AM119&gt;4,"HIGH",AM119&gt;3,"MEDIUM HIGH",AM119&gt;2,"MEDIUM",AM119&gt;1,"MEDIUM LOW",AM119&lt;=1,"LOW")</f>
        <v>MEDIUM LOW</v>
      </c>
      <c r="AO119" s="93">
        <v>1</v>
      </c>
      <c r="AP119" s="93">
        <f>AO119*C119</f>
        <v>4</v>
      </c>
      <c r="AQ119" s="93" t="str">
        <f>_xlfn.IFS(AP119&lt;=5,"LOW RISK",AND(AP119&gt;5,AP119&lt;=12),"MODERATE RISK",AP119&gt;12,"HIGH RISK")</f>
        <v>LOW RISK</v>
      </c>
    </row>
    <row r="120" spans="1:43" ht="56.25">
      <c r="A120" s="93"/>
      <c r="B120" s="93" t="s">
        <v>312</v>
      </c>
      <c r="C120" s="93">
        <v>4</v>
      </c>
      <c r="D120" s="93"/>
      <c r="E120" s="108" t="str">
        <f>VLOOKUP(F120,Sheet2!E:F,2,FALSE)</f>
        <v>LOWLAND</v>
      </c>
      <c r="F120" s="100" t="s">
        <v>37</v>
      </c>
      <c r="G120" s="100" t="s">
        <v>300</v>
      </c>
      <c r="H120" s="101">
        <v>5200000</v>
      </c>
      <c r="I120" s="102">
        <v>8.9897500000000008</v>
      </c>
      <c r="J120" s="103">
        <v>4.3116700000000001E-2</v>
      </c>
      <c r="K120" s="101">
        <f>H120*J120</f>
        <v>224206.84</v>
      </c>
      <c r="L120" s="104">
        <f>J120/I120</f>
        <v>4.7962067910676046E-3</v>
      </c>
      <c r="M120" s="99">
        <f>_xlfn.IFS(L120&lt;=5%,1,AND(L120&gt;5%,L120&lt;=15%),2,AND(L120&gt;15%,L120&lt;=30%),3,AND(L120&gt;30%,L120&lt;=50%),4,L120&gt;50%,5)</f>
        <v>1</v>
      </c>
      <c r="N120" s="99" t="str">
        <f>ROUND(L120*100,2)&amp; "% of the road is exposed with a value of "&amp; ROUND(K120*1,2)</f>
        <v>0.48% of the road is exposed with a value of 224206.84</v>
      </c>
      <c r="O120" s="106">
        <v>4.3116700000000001E-2</v>
      </c>
      <c r="P120" s="107">
        <v>1</v>
      </c>
      <c r="Q120" s="93">
        <f>_xlfn.IFS(P120&lt;=5%,1,AND(P120&gt;5%,P120&lt;=15%),2,AND(P120&gt;15%,P120&lt;=30%),3,AND(P120&gt;30%,P120&lt;=50%),4,P120&gt;50%,5)</f>
        <v>5</v>
      </c>
      <c r="R120" s="106">
        <v>0</v>
      </c>
      <c r="S120" s="107">
        <v>0</v>
      </c>
      <c r="T120" s="93">
        <f>_xlfn.IFS(S120&lt;=5%,1,AND(S120&gt;5%,S120&lt;=15%),2,AND(S120&gt;15%,S120&lt;=30%),3,AND(S120&gt;30%,S120&lt;=50%),4,S120&gt;50%,5)</f>
        <v>1</v>
      </c>
      <c r="U120" s="94">
        <f>AVERAGE(Q120,T120)</f>
        <v>3</v>
      </c>
      <c r="V120" s="93" t="str">
        <f>ROUND(P120*100,2)&amp;"% of the exposed length is cement/asphalt road while " &amp;ROUND(S120*100,2)&amp;"% is rough road"</f>
        <v>100% of the exposed length is cement/asphalt road while 0% is rough road</v>
      </c>
      <c r="W120" s="94">
        <f>AVERAGE(M120,U120)</f>
        <v>2</v>
      </c>
      <c r="X120" s="93" t="str">
        <f>_xlfn.IFS(AND(W120&gt;4,W120&lt;=5),"VERY HIGH",AND(W120&gt;3,W120&lt;=4),"HIGH",AND(W120&gt;2,W120&lt;=3),"MODERATE",AND(W120&gt;1,W120&lt;=2),"LOW",W120&lt;=1,"VERY LOW")</f>
        <v>LOW</v>
      </c>
      <c r="Y120" s="95" t="s">
        <v>91</v>
      </c>
      <c r="Z120" s="93">
        <v>3</v>
      </c>
      <c r="AA120" s="95" t="s">
        <v>92</v>
      </c>
      <c r="AB120" s="93">
        <v>2</v>
      </c>
      <c r="AC120" s="95" t="s">
        <v>93</v>
      </c>
      <c r="AD120" s="93">
        <v>4</v>
      </c>
      <c r="AE120" s="95" t="s">
        <v>94</v>
      </c>
      <c r="AF120" s="93">
        <v>3</v>
      </c>
      <c r="AG120" s="95" t="s">
        <v>90</v>
      </c>
      <c r="AH120" s="93">
        <v>4</v>
      </c>
      <c r="AI120" s="97" t="s">
        <v>89</v>
      </c>
      <c r="AJ120" s="93">
        <v>4</v>
      </c>
      <c r="AK120" s="94">
        <f>AVERAGE(Z120,AB120,AD120,AF120,AH120,AJ120)</f>
        <v>3.3333333333333335</v>
      </c>
      <c r="AL120" s="93"/>
      <c r="AM120" s="94">
        <f>W120/AK120</f>
        <v>0.6</v>
      </c>
      <c r="AN120" s="93" t="str">
        <f>_xlfn.IFS(AM120&gt;4,"HIGH",AM120&gt;3,"MEDIUM HIGH",AM120&gt;2,"MEDIUM",AM120&gt;1,"MEDIUM LOW",AM120&lt;=1,"LOW")</f>
        <v>LOW</v>
      </c>
      <c r="AO120" s="93">
        <v>1</v>
      </c>
      <c r="AP120" s="93">
        <f>AO120*C120</f>
        <v>4</v>
      </c>
      <c r="AQ120" s="93" t="str">
        <f>_xlfn.IFS(AP120&lt;=5,"LOW RISK",AND(AP120&gt;5,AP120&lt;=12),"MODERATE RISK",AP120&gt;12,"HIGH RISK")</f>
        <v>LOW RISK</v>
      </c>
    </row>
    <row r="121" spans="1:43" ht="56.25">
      <c r="A121" s="93"/>
      <c r="B121" s="93" t="s">
        <v>312</v>
      </c>
      <c r="C121" s="93">
        <v>4</v>
      </c>
      <c r="D121" s="93"/>
      <c r="E121" s="108" t="str">
        <f>VLOOKUP(F121,Sheet2!E:F,2,FALSE)</f>
        <v>LOWLAND</v>
      </c>
      <c r="F121" s="100" t="s">
        <v>37</v>
      </c>
      <c r="G121" s="100" t="s">
        <v>300</v>
      </c>
      <c r="H121" s="101">
        <v>5200000</v>
      </c>
      <c r="I121" s="102">
        <v>8.9897500000000008</v>
      </c>
      <c r="J121" s="103">
        <v>4.1134799999999999E-2</v>
      </c>
      <c r="K121" s="101">
        <f>H121*J121</f>
        <v>213900.96</v>
      </c>
      <c r="L121" s="104">
        <f>J121/I121</f>
        <v>4.575744598014405E-3</v>
      </c>
      <c r="M121" s="99">
        <f>_xlfn.IFS(L121&lt;=5%,1,AND(L121&gt;5%,L121&lt;=15%),2,AND(L121&gt;15%,L121&lt;=30%),3,AND(L121&gt;30%,L121&lt;=50%),4,L121&gt;50%,5)</f>
        <v>1</v>
      </c>
      <c r="N121" s="99" t="str">
        <f>ROUND(L121*100,2)&amp; "% of the road is exposed with a value of "&amp; ROUND(K121*1,2)</f>
        <v>0.46% of the road is exposed with a value of 213900.96</v>
      </c>
      <c r="O121" s="106">
        <v>4.1134799999999999E-2</v>
      </c>
      <c r="P121" s="107">
        <v>1</v>
      </c>
      <c r="Q121" s="93">
        <f>_xlfn.IFS(P121&lt;=5%,1,AND(P121&gt;5%,P121&lt;=15%),2,AND(P121&gt;15%,P121&lt;=30%),3,AND(P121&gt;30%,P121&lt;=50%),4,P121&gt;50%,5)</f>
        <v>5</v>
      </c>
      <c r="R121" s="106">
        <v>0</v>
      </c>
      <c r="S121" s="107">
        <v>0</v>
      </c>
      <c r="T121" s="93">
        <f>_xlfn.IFS(S121&lt;=5%,1,AND(S121&gt;5%,S121&lt;=15%),2,AND(S121&gt;15%,S121&lt;=30%),3,AND(S121&gt;30%,S121&lt;=50%),4,S121&gt;50%,5)</f>
        <v>1</v>
      </c>
      <c r="U121" s="94">
        <f>AVERAGE(Q121,T121)</f>
        <v>3</v>
      </c>
      <c r="V121" s="93" t="str">
        <f>ROUND(P121*100,2)&amp;"% of the exposed length is cement/asphalt road while " &amp;ROUND(S121*100,2)&amp;"% is rough road"</f>
        <v>100% of the exposed length is cement/asphalt road while 0% is rough road</v>
      </c>
      <c r="W121" s="94">
        <f>AVERAGE(M121,U121)</f>
        <v>2</v>
      </c>
      <c r="X121" s="93" t="str">
        <f>_xlfn.IFS(AND(W121&gt;4,W121&lt;=5),"VERY HIGH",AND(W121&gt;3,W121&lt;=4),"HIGH",AND(W121&gt;2,W121&lt;=3),"MODERATE",AND(W121&gt;1,W121&lt;=2),"LOW",W121&lt;=1,"VERY LOW")</f>
        <v>LOW</v>
      </c>
      <c r="Y121" s="95" t="s">
        <v>91</v>
      </c>
      <c r="Z121" s="93">
        <v>3</v>
      </c>
      <c r="AA121" s="95" t="s">
        <v>92</v>
      </c>
      <c r="AB121" s="93">
        <v>2</v>
      </c>
      <c r="AC121" s="95" t="s">
        <v>93</v>
      </c>
      <c r="AD121" s="93">
        <v>4</v>
      </c>
      <c r="AE121" s="95" t="s">
        <v>94</v>
      </c>
      <c r="AF121" s="93">
        <v>3</v>
      </c>
      <c r="AG121" s="95" t="s">
        <v>90</v>
      </c>
      <c r="AH121" s="93">
        <v>4</v>
      </c>
      <c r="AI121" s="97" t="s">
        <v>89</v>
      </c>
      <c r="AJ121" s="93">
        <v>4</v>
      </c>
      <c r="AK121" s="94">
        <f>AVERAGE(Z121,AB121,AD121,AF121,AH121,AJ121)</f>
        <v>3.3333333333333335</v>
      </c>
      <c r="AL121" s="93"/>
      <c r="AM121" s="94">
        <f>W121/AK121</f>
        <v>0.6</v>
      </c>
      <c r="AN121" s="93" t="str">
        <f>_xlfn.IFS(AM121&gt;4,"HIGH",AM121&gt;3,"MEDIUM HIGH",AM121&gt;2,"MEDIUM",AM121&gt;1,"MEDIUM LOW",AM121&lt;=1,"LOW")</f>
        <v>LOW</v>
      </c>
      <c r="AO121" s="93">
        <v>1</v>
      </c>
      <c r="AP121" s="93">
        <f>AO121*C121</f>
        <v>4</v>
      </c>
      <c r="AQ121" s="93" t="str">
        <f>_xlfn.IFS(AP121&lt;=5,"LOW RISK",AND(AP121&gt;5,AP121&lt;=12),"MODERATE RISK",AP121&gt;12,"HIGH RISK")</f>
        <v>LOW RISK</v>
      </c>
    </row>
    <row r="122" spans="1:43" ht="56.25">
      <c r="A122" s="93"/>
      <c r="B122" s="93" t="s">
        <v>312</v>
      </c>
      <c r="C122" s="93">
        <v>4</v>
      </c>
      <c r="D122" s="93"/>
      <c r="E122" s="108" t="str">
        <f>VLOOKUP(F122,Sheet2!E:F,2,FALSE)</f>
        <v>LOWLAND</v>
      </c>
      <c r="F122" s="100" t="s">
        <v>37</v>
      </c>
      <c r="G122" s="100" t="s">
        <v>300</v>
      </c>
      <c r="H122" s="101">
        <v>5200000</v>
      </c>
      <c r="I122" s="102">
        <v>8.9897500000000008</v>
      </c>
      <c r="J122" s="103">
        <v>1.5657099999999999</v>
      </c>
      <c r="K122" s="101">
        <f>H122*J122</f>
        <v>8141692</v>
      </c>
      <c r="L122" s="104">
        <f>J122/I122</f>
        <v>0.174166133652215</v>
      </c>
      <c r="M122" s="99">
        <f>_xlfn.IFS(L122&lt;=5%,1,AND(L122&gt;5%,L122&lt;=15%),2,AND(L122&gt;15%,L122&lt;=30%),3,AND(L122&gt;30%,L122&lt;=50%),4,L122&gt;50%,5)</f>
        <v>3</v>
      </c>
      <c r="N122" s="99" t="str">
        <f>ROUND(L122*100,2)&amp; "% of the road is exposed with a value of "&amp; ROUND(K122*1,2)</f>
        <v>17.42% of the road is exposed with a value of 8141692</v>
      </c>
      <c r="O122" s="106">
        <v>1.5657099999999999</v>
      </c>
      <c r="P122" s="107">
        <v>1</v>
      </c>
      <c r="Q122" s="93">
        <f>_xlfn.IFS(P122&lt;=5%,1,AND(P122&gt;5%,P122&lt;=15%),2,AND(P122&gt;15%,P122&lt;=30%),3,AND(P122&gt;30%,P122&lt;=50%),4,P122&gt;50%,5)</f>
        <v>5</v>
      </c>
      <c r="R122" s="106">
        <v>0</v>
      </c>
      <c r="S122" s="107">
        <v>0</v>
      </c>
      <c r="T122" s="93">
        <f>_xlfn.IFS(S122&lt;=5%,1,AND(S122&gt;5%,S122&lt;=15%),2,AND(S122&gt;15%,S122&lt;=30%),3,AND(S122&gt;30%,S122&lt;=50%),4,S122&gt;50%,5)</f>
        <v>1</v>
      </c>
      <c r="U122" s="94">
        <f>AVERAGE(Q122,T122)</f>
        <v>3</v>
      </c>
      <c r="V122" s="93" t="str">
        <f>ROUND(P122*100,2)&amp;"% of the exposed length is cement/asphalt road while " &amp;ROUND(S122*100,2)&amp;"% is rough road"</f>
        <v>100% of the exposed length is cement/asphalt road while 0% is rough road</v>
      </c>
      <c r="W122" s="94">
        <f>AVERAGE(M122,U122)</f>
        <v>3</v>
      </c>
      <c r="X122" s="93" t="str">
        <f>_xlfn.IFS(AND(W122&gt;4,W122&lt;=5),"VERY HIGH",AND(W122&gt;3,W122&lt;=4),"HIGH",AND(W122&gt;2,W122&lt;=3),"MODERATE",AND(W122&gt;1,W122&lt;=2),"LOW",W122&lt;=1,"VERY LOW")</f>
        <v>MODERATE</v>
      </c>
      <c r="Y122" s="95" t="s">
        <v>91</v>
      </c>
      <c r="Z122" s="93">
        <v>3</v>
      </c>
      <c r="AA122" s="95" t="s">
        <v>92</v>
      </c>
      <c r="AB122" s="93">
        <v>2</v>
      </c>
      <c r="AC122" s="95" t="s">
        <v>93</v>
      </c>
      <c r="AD122" s="93">
        <v>4</v>
      </c>
      <c r="AE122" s="95" t="s">
        <v>94</v>
      </c>
      <c r="AF122" s="93">
        <v>3</v>
      </c>
      <c r="AG122" s="95" t="s">
        <v>90</v>
      </c>
      <c r="AH122" s="93">
        <v>4</v>
      </c>
      <c r="AI122" s="97" t="s">
        <v>89</v>
      </c>
      <c r="AJ122" s="93">
        <v>4</v>
      </c>
      <c r="AK122" s="94">
        <f>AVERAGE(Z122,AB122,AD122,AF122,AH122,AJ122)</f>
        <v>3.3333333333333335</v>
      </c>
      <c r="AL122" s="93"/>
      <c r="AM122" s="94">
        <f>W122/AK122</f>
        <v>0.89999999999999991</v>
      </c>
      <c r="AN122" s="93" t="str">
        <f>_xlfn.IFS(AM122&gt;4,"HIGH",AM122&gt;3,"MEDIUM HIGH",AM122&gt;2,"MEDIUM",AM122&gt;1,"MEDIUM LOW",AM122&lt;=1,"LOW")</f>
        <v>LOW</v>
      </c>
      <c r="AO122" s="93">
        <v>1</v>
      </c>
      <c r="AP122" s="93">
        <f>AO122*C122</f>
        <v>4</v>
      </c>
      <c r="AQ122" s="93" t="str">
        <f>_xlfn.IFS(AP122&lt;=5,"LOW RISK",AND(AP122&gt;5,AP122&lt;=12),"MODERATE RISK",AP122&gt;12,"HIGH RISK")</f>
        <v>LOW RISK</v>
      </c>
    </row>
    <row r="123" spans="1:43" ht="56.25">
      <c r="A123" s="93"/>
      <c r="B123" s="93" t="s">
        <v>312</v>
      </c>
      <c r="C123" s="93">
        <v>4</v>
      </c>
      <c r="D123" s="93"/>
      <c r="E123" s="108" t="str">
        <f>VLOOKUP(F123,Sheet2!E:F,2,FALSE)</f>
        <v>LOWLAND</v>
      </c>
      <c r="F123" s="100" t="s">
        <v>37</v>
      </c>
      <c r="G123" s="100" t="s">
        <v>301</v>
      </c>
      <c r="H123" s="101">
        <v>2600000</v>
      </c>
      <c r="I123" s="102">
        <v>0.94821599999999995</v>
      </c>
      <c r="J123" s="103">
        <v>0.94821599999999995</v>
      </c>
      <c r="K123" s="101">
        <f>H123*J123</f>
        <v>2465361.6</v>
      </c>
      <c r="L123" s="104">
        <f>J123/I123</f>
        <v>1</v>
      </c>
      <c r="M123" s="99">
        <f>_xlfn.IFS(L123&lt;=5%,1,AND(L123&gt;5%,L123&lt;=15%),2,AND(L123&gt;15%,L123&lt;=30%),3,AND(L123&gt;30%,L123&lt;=50%),4,L123&gt;50%,5)</f>
        <v>5</v>
      </c>
      <c r="N123" s="99" t="str">
        <f>ROUND(L123*100,2)&amp; "% of the road is exposed with a value of "&amp; ROUND(K123*1,2)</f>
        <v>100% of the road is exposed with a value of 2465361.6</v>
      </c>
      <c r="O123" s="106">
        <v>0.45732457679999999</v>
      </c>
      <c r="P123" s="107">
        <v>0.48230000000000001</v>
      </c>
      <c r="Q123" s="93">
        <f>_xlfn.IFS(P123&lt;=5%,1,AND(P123&gt;5%,P123&lt;=15%),2,AND(P123&gt;15%,P123&lt;=30%),3,AND(P123&gt;30%,P123&lt;=50%),4,P123&gt;50%,5)</f>
        <v>4</v>
      </c>
      <c r="R123" s="106">
        <v>0.49089142319999995</v>
      </c>
      <c r="S123" s="107">
        <v>0.51769999999999994</v>
      </c>
      <c r="T123" s="93">
        <f>_xlfn.IFS(S123&lt;=5%,1,AND(S123&gt;5%,S123&lt;=15%),2,AND(S123&gt;15%,S123&lt;=30%),3,AND(S123&gt;30%,S123&lt;=50%),4,S123&gt;50%,5)</f>
        <v>5</v>
      </c>
      <c r="U123" s="94">
        <f>AVERAGE(Q123,T123)</f>
        <v>4.5</v>
      </c>
      <c r="V123" s="93" t="str">
        <f>ROUND(P123*100,2)&amp;"% of the exposed length is cement/asphalt road while " &amp;ROUND(S123*100,2)&amp;"% is rough road"</f>
        <v>48.23% of the exposed length is cement/asphalt road while 51.77% is rough road</v>
      </c>
      <c r="W123" s="94">
        <f>AVERAGE(M123,U123)</f>
        <v>4.75</v>
      </c>
      <c r="X123" s="93" t="str">
        <f>_xlfn.IFS(AND(W123&gt;4,W123&lt;=5),"VERY HIGH",AND(W123&gt;3,W123&lt;=4),"HIGH",AND(W123&gt;2,W123&lt;=3),"MODERATE",AND(W123&gt;1,W123&lt;=2),"LOW",W123&lt;=1,"VERY LOW")</f>
        <v>VERY HIGH</v>
      </c>
      <c r="Y123" s="95" t="s">
        <v>91</v>
      </c>
      <c r="Z123" s="93">
        <v>3</v>
      </c>
      <c r="AA123" s="95" t="s">
        <v>92</v>
      </c>
      <c r="AB123" s="93">
        <v>2</v>
      </c>
      <c r="AC123" s="95" t="s">
        <v>93</v>
      </c>
      <c r="AD123" s="93">
        <v>4</v>
      </c>
      <c r="AE123" s="95" t="s">
        <v>94</v>
      </c>
      <c r="AF123" s="93">
        <v>3</v>
      </c>
      <c r="AG123" s="95" t="s">
        <v>90</v>
      </c>
      <c r="AH123" s="93">
        <v>4</v>
      </c>
      <c r="AI123" s="97" t="s">
        <v>89</v>
      </c>
      <c r="AJ123" s="93">
        <v>4</v>
      </c>
      <c r="AK123" s="94">
        <f>AVERAGE(Z123,AB123,AD123,AF123,AH123,AJ123)</f>
        <v>3.3333333333333335</v>
      </c>
      <c r="AL123" s="93"/>
      <c r="AM123" s="94">
        <f>W123/AK123</f>
        <v>1.425</v>
      </c>
      <c r="AN123" s="93" t="str">
        <f>_xlfn.IFS(AM123&gt;4,"HIGH",AM123&gt;3,"MEDIUM HIGH",AM123&gt;2,"MEDIUM",AM123&gt;1,"MEDIUM LOW",AM123&lt;=1,"LOW")</f>
        <v>MEDIUM LOW</v>
      </c>
      <c r="AO123" s="93">
        <v>1</v>
      </c>
      <c r="AP123" s="93">
        <f>AO123*C123</f>
        <v>4</v>
      </c>
      <c r="AQ123" s="93" t="str">
        <f>_xlfn.IFS(AP123&lt;=5,"LOW RISK",AND(AP123&gt;5,AP123&lt;=12),"MODERATE RISK",AP123&gt;12,"HIGH RISK")</f>
        <v>LOW RISK</v>
      </c>
    </row>
    <row r="124" spans="1:43" ht="56.25">
      <c r="A124" s="93"/>
      <c r="B124" s="93" t="s">
        <v>312</v>
      </c>
      <c r="C124" s="93">
        <v>4</v>
      </c>
      <c r="D124" s="93"/>
      <c r="E124" s="108" t="str">
        <f>VLOOKUP(F124,Sheet2!E:F,2,FALSE)</f>
        <v>LOWLAND</v>
      </c>
      <c r="F124" s="100" t="s">
        <v>37</v>
      </c>
      <c r="G124" s="100" t="s">
        <v>1</v>
      </c>
      <c r="H124" s="101">
        <v>2600000</v>
      </c>
      <c r="I124" s="102">
        <v>27.6968</v>
      </c>
      <c r="J124" s="103">
        <v>2.3977600000000002E-2</v>
      </c>
      <c r="K124" s="101">
        <f>H124*J124</f>
        <v>62341.760000000002</v>
      </c>
      <c r="L124" s="104">
        <f>J124/I124</f>
        <v>8.6571733918719862E-4</v>
      </c>
      <c r="M124" s="99">
        <f>_xlfn.IFS(L124&lt;=5%,1,AND(L124&gt;5%,L124&lt;=15%),2,AND(L124&gt;15%,L124&lt;=30%),3,AND(L124&gt;30%,L124&lt;=50%),4,L124&gt;50%,5)</f>
        <v>1</v>
      </c>
      <c r="N124" s="99" t="str">
        <f>ROUND(L124*100,2)&amp; "% of the road is exposed with a value of "&amp; ROUND(K124*1,2)</f>
        <v>0.09% of the road is exposed with a value of 62341.76</v>
      </c>
      <c r="O124" s="106">
        <v>1.1988800000000001E-2</v>
      </c>
      <c r="P124" s="107">
        <v>0.5</v>
      </c>
      <c r="Q124" s="93">
        <f>_xlfn.IFS(P124&lt;=5%,1,AND(P124&gt;5%,P124&lt;=15%),2,AND(P124&gt;15%,P124&lt;=30%),3,AND(P124&gt;30%,P124&lt;=50%),4,P124&gt;50%,5)</f>
        <v>4</v>
      </c>
      <c r="R124" s="106">
        <v>1.1988800000000001E-2</v>
      </c>
      <c r="S124" s="107">
        <v>0.5</v>
      </c>
      <c r="T124" s="93">
        <f>_xlfn.IFS(S124&lt;=5%,1,AND(S124&gt;5%,S124&lt;=15%),2,AND(S124&gt;15%,S124&lt;=30%),3,AND(S124&gt;30%,S124&lt;=50%),4,S124&gt;50%,5)</f>
        <v>4</v>
      </c>
      <c r="U124" s="94">
        <f>AVERAGE(Q124,T124)</f>
        <v>4</v>
      </c>
      <c r="V124" s="93" t="str">
        <f>ROUND(P124*100,2)&amp;"% of the exposed length is cement/asphalt road while " &amp;ROUND(S124*100,2)&amp;"% is rough road"</f>
        <v>50% of the exposed length is cement/asphalt road while 50% is rough road</v>
      </c>
      <c r="W124" s="94">
        <f>AVERAGE(M124,U124)</f>
        <v>2.5</v>
      </c>
      <c r="X124" s="93" t="str">
        <f>_xlfn.IFS(AND(W124&gt;4,W124&lt;=5),"VERY HIGH",AND(W124&gt;3,W124&lt;=4),"HIGH",AND(W124&gt;2,W124&lt;=3),"MODERATE",AND(W124&gt;1,W124&lt;=2),"LOW",W124&lt;=1,"VERY LOW")</f>
        <v>MODERATE</v>
      </c>
      <c r="Y124" s="95" t="s">
        <v>91</v>
      </c>
      <c r="Z124" s="93">
        <v>3</v>
      </c>
      <c r="AA124" s="95" t="s">
        <v>92</v>
      </c>
      <c r="AB124" s="93">
        <v>2</v>
      </c>
      <c r="AC124" s="95" t="s">
        <v>93</v>
      </c>
      <c r="AD124" s="93">
        <v>4</v>
      </c>
      <c r="AE124" s="95" t="s">
        <v>94</v>
      </c>
      <c r="AF124" s="93">
        <v>3</v>
      </c>
      <c r="AG124" s="95" t="s">
        <v>90</v>
      </c>
      <c r="AH124" s="93">
        <v>4</v>
      </c>
      <c r="AI124" s="97" t="s">
        <v>89</v>
      </c>
      <c r="AJ124" s="93">
        <v>4</v>
      </c>
      <c r="AK124" s="94">
        <f>AVERAGE(Z124,AB124,AD124,AF124,AH124,AJ124)</f>
        <v>3.3333333333333335</v>
      </c>
      <c r="AL124" s="93"/>
      <c r="AM124" s="94">
        <f>W124/AK124</f>
        <v>0.75</v>
      </c>
      <c r="AN124" s="93" t="str">
        <f>_xlfn.IFS(AM124&gt;4,"HIGH",AM124&gt;3,"MEDIUM HIGH",AM124&gt;2,"MEDIUM",AM124&gt;1,"MEDIUM LOW",AM124&lt;=1,"LOW")</f>
        <v>LOW</v>
      </c>
      <c r="AO124" s="93">
        <v>1</v>
      </c>
      <c r="AP124" s="93">
        <f>AO124*C124</f>
        <v>4</v>
      </c>
      <c r="AQ124" s="93" t="str">
        <f>_xlfn.IFS(AP124&lt;=5,"LOW RISK",AND(AP124&gt;5,AP124&lt;=12),"MODERATE RISK",AP124&gt;12,"HIGH RISK")</f>
        <v>LOW RISK</v>
      </c>
    </row>
    <row r="125" spans="1:43" ht="56.25">
      <c r="A125" s="93"/>
      <c r="B125" s="93" t="s">
        <v>312</v>
      </c>
      <c r="C125" s="93">
        <v>4</v>
      </c>
      <c r="D125" s="93"/>
      <c r="E125" s="108" t="str">
        <f>VLOOKUP(F125,Sheet2!E:F,2,FALSE)</f>
        <v>LOWLAND</v>
      </c>
      <c r="F125" s="100" t="s">
        <v>37</v>
      </c>
      <c r="G125" s="100" t="s">
        <v>1</v>
      </c>
      <c r="H125" s="101">
        <v>2600000</v>
      </c>
      <c r="I125" s="102">
        <v>27.6968</v>
      </c>
      <c r="J125" s="103">
        <v>0.25852999999999998</v>
      </c>
      <c r="K125" s="101">
        <f>H125*J125</f>
        <v>672178</v>
      </c>
      <c r="L125" s="104">
        <f>J125/I125</f>
        <v>9.3342913260737702E-3</v>
      </c>
      <c r="M125" s="99">
        <f>_xlfn.IFS(L125&lt;=5%,1,AND(L125&gt;5%,L125&lt;=15%),2,AND(L125&gt;15%,L125&lt;=30%),3,AND(L125&gt;30%,L125&lt;=50%),4,L125&gt;50%,5)</f>
        <v>1</v>
      </c>
      <c r="N125" s="99" t="str">
        <f>ROUND(L125*100,2)&amp; "% of the road is exposed with a value of "&amp; ROUND(K125*1,2)</f>
        <v>0.93% of the road is exposed with a value of 672178</v>
      </c>
      <c r="O125" s="106">
        <v>0.12926499999999999</v>
      </c>
      <c r="P125" s="107">
        <v>0.5</v>
      </c>
      <c r="Q125" s="93">
        <f>_xlfn.IFS(P125&lt;=5%,1,AND(P125&gt;5%,P125&lt;=15%),2,AND(P125&gt;15%,P125&lt;=30%),3,AND(P125&gt;30%,P125&lt;=50%),4,P125&gt;50%,5)</f>
        <v>4</v>
      </c>
      <c r="R125" s="106">
        <v>0.12926499999999999</v>
      </c>
      <c r="S125" s="107">
        <v>0.5</v>
      </c>
      <c r="T125" s="93">
        <f>_xlfn.IFS(S125&lt;=5%,1,AND(S125&gt;5%,S125&lt;=15%),2,AND(S125&gt;15%,S125&lt;=30%),3,AND(S125&gt;30%,S125&lt;=50%),4,S125&gt;50%,5)</f>
        <v>4</v>
      </c>
      <c r="U125" s="94">
        <f>AVERAGE(Q125,T125)</f>
        <v>4</v>
      </c>
      <c r="V125" s="93" t="str">
        <f>ROUND(P125*100,2)&amp;"% of the exposed length is cement/asphalt road while " &amp;ROUND(S125*100,2)&amp;"% is rough road"</f>
        <v>50% of the exposed length is cement/asphalt road while 50% is rough road</v>
      </c>
      <c r="W125" s="94">
        <f>AVERAGE(M125,U125)</f>
        <v>2.5</v>
      </c>
      <c r="X125" s="93" t="str">
        <f>_xlfn.IFS(AND(W125&gt;4,W125&lt;=5),"VERY HIGH",AND(W125&gt;3,W125&lt;=4),"HIGH",AND(W125&gt;2,W125&lt;=3),"MODERATE",AND(W125&gt;1,W125&lt;=2),"LOW",W125&lt;=1,"VERY LOW")</f>
        <v>MODERATE</v>
      </c>
      <c r="Y125" s="95" t="s">
        <v>91</v>
      </c>
      <c r="Z125" s="93">
        <v>3</v>
      </c>
      <c r="AA125" s="95" t="s">
        <v>92</v>
      </c>
      <c r="AB125" s="93">
        <v>2</v>
      </c>
      <c r="AC125" s="95" t="s">
        <v>93</v>
      </c>
      <c r="AD125" s="93">
        <v>4</v>
      </c>
      <c r="AE125" s="95" t="s">
        <v>94</v>
      </c>
      <c r="AF125" s="93">
        <v>3</v>
      </c>
      <c r="AG125" s="95" t="s">
        <v>90</v>
      </c>
      <c r="AH125" s="93">
        <v>4</v>
      </c>
      <c r="AI125" s="97" t="s">
        <v>89</v>
      </c>
      <c r="AJ125" s="93">
        <v>4</v>
      </c>
      <c r="AK125" s="94">
        <f>AVERAGE(Z125,AB125,AD125,AF125,AH125,AJ125)</f>
        <v>3.3333333333333335</v>
      </c>
      <c r="AL125" s="93"/>
      <c r="AM125" s="94">
        <f>W125/AK125</f>
        <v>0.75</v>
      </c>
      <c r="AN125" s="93" t="str">
        <f>_xlfn.IFS(AM125&gt;4,"HIGH",AM125&gt;3,"MEDIUM HIGH",AM125&gt;2,"MEDIUM",AM125&gt;1,"MEDIUM LOW",AM125&lt;=1,"LOW")</f>
        <v>LOW</v>
      </c>
      <c r="AO125" s="93">
        <v>1</v>
      </c>
      <c r="AP125" s="93">
        <f>AO125*C125</f>
        <v>4</v>
      </c>
      <c r="AQ125" s="93" t="str">
        <f>_xlfn.IFS(AP125&lt;=5,"LOW RISK",AND(AP125&gt;5,AP125&lt;=12),"MODERATE RISK",AP125&gt;12,"HIGH RISK")</f>
        <v>LOW RISK</v>
      </c>
    </row>
    <row r="126" spans="1:43" ht="56.25">
      <c r="A126" s="93"/>
      <c r="B126" s="93" t="s">
        <v>312</v>
      </c>
      <c r="C126" s="93">
        <v>4</v>
      </c>
      <c r="D126" s="93"/>
      <c r="E126" s="108" t="str">
        <f>VLOOKUP(F126,Sheet2!E:F,2,FALSE)</f>
        <v>LOWLAND</v>
      </c>
      <c r="F126" s="100" t="s">
        <v>37</v>
      </c>
      <c r="G126" s="100" t="s">
        <v>1</v>
      </c>
      <c r="H126" s="101">
        <v>2600000</v>
      </c>
      <c r="I126" s="102">
        <v>27.6968</v>
      </c>
      <c r="J126" s="103">
        <v>1.49458</v>
      </c>
      <c r="K126" s="101">
        <f>H126*J126</f>
        <v>3885908</v>
      </c>
      <c r="L126" s="104">
        <f>J126/I126</f>
        <v>5.3962190577972906E-2</v>
      </c>
      <c r="M126" s="99">
        <f>_xlfn.IFS(L126&lt;=5%,1,AND(L126&gt;5%,L126&lt;=15%),2,AND(L126&gt;15%,L126&lt;=30%),3,AND(L126&gt;30%,L126&lt;=50%),4,L126&gt;50%,5)</f>
        <v>2</v>
      </c>
      <c r="N126" s="99" t="str">
        <f>ROUND(L126*100,2)&amp; "% of the road is exposed with a value of "&amp; ROUND(K126*1,2)</f>
        <v>5.4% of the road is exposed with a value of 3885908</v>
      </c>
      <c r="O126" s="106">
        <v>0.74729000000000001</v>
      </c>
      <c r="P126" s="107">
        <v>0.5</v>
      </c>
      <c r="Q126" s="93">
        <f>_xlfn.IFS(P126&lt;=5%,1,AND(P126&gt;5%,P126&lt;=15%),2,AND(P126&gt;15%,P126&lt;=30%),3,AND(P126&gt;30%,P126&lt;=50%),4,P126&gt;50%,5)</f>
        <v>4</v>
      </c>
      <c r="R126" s="106">
        <v>0.74729000000000001</v>
      </c>
      <c r="S126" s="107">
        <v>0.5</v>
      </c>
      <c r="T126" s="93">
        <f>_xlfn.IFS(S126&lt;=5%,1,AND(S126&gt;5%,S126&lt;=15%),2,AND(S126&gt;15%,S126&lt;=30%),3,AND(S126&gt;30%,S126&lt;=50%),4,S126&gt;50%,5)</f>
        <v>4</v>
      </c>
      <c r="U126" s="94">
        <f>AVERAGE(Q126,T126)</f>
        <v>4</v>
      </c>
      <c r="V126" s="93" t="str">
        <f>ROUND(P126*100,2)&amp;"% of the exposed length is cement/asphalt road while " &amp;ROUND(S126*100,2)&amp;"% is rough road"</f>
        <v>50% of the exposed length is cement/asphalt road while 50% is rough road</v>
      </c>
      <c r="W126" s="94">
        <f>AVERAGE(M126,U126)</f>
        <v>3</v>
      </c>
      <c r="X126" s="93" t="str">
        <f>_xlfn.IFS(AND(W126&gt;4,W126&lt;=5),"VERY HIGH",AND(W126&gt;3,W126&lt;=4),"HIGH",AND(W126&gt;2,W126&lt;=3),"MODERATE",AND(W126&gt;1,W126&lt;=2),"LOW",W126&lt;=1,"VERY LOW")</f>
        <v>MODERATE</v>
      </c>
      <c r="Y126" s="95" t="s">
        <v>91</v>
      </c>
      <c r="Z126" s="93">
        <v>3</v>
      </c>
      <c r="AA126" s="95" t="s">
        <v>92</v>
      </c>
      <c r="AB126" s="93">
        <v>2</v>
      </c>
      <c r="AC126" s="95" t="s">
        <v>93</v>
      </c>
      <c r="AD126" s="93">
        <v>4</v>
      </c>
      <c r="AE126" s="95" t="s">
        <v>94</v>
      </c>
      <c r="AF126" s="93">
        <v>3</v>
      </c>
      <c r="AG126" s="95" t="s">
        <v>90</v>
      </c>
      <c r="AH126" s="93">
        <v>4</v>
      </c>
      <c r="AI126" s="97" t="s">
        <v>89</v>
      </c>
      <c r="AJ126" s="93">
        <v>4</v>
      </c>
      <c r="AK126" s="94">
        <f>AVERAGE(Z126,AB126,AD126,AF126,AH126,AJ126)</f>
        <v>3.3333333333333335</v>
      </c>
      <c r="AL126" s="93"/>
      <c r="AM126" s="94">
        <f>W126/AK126</f>
        <v>0.89999999999999991</v>
      </c>
      <c r="AN126" s="93" t="str">
        <f>_xlfn.IFS(AM126&gt;4,"HIGH",AM126&gt;3,"MEDIUM HIGH",AM126&gt;2,"MEDIUM",AM126&gt;1,"MEDIUM LOW",AM126&lt;=1,"LOW")</f>
        <v>LOW</v>
      </c>
      <c r="AO126" s="93">
        <v>1</v>
      </c>
      <c r="AP126" s="93">
        <f>AO126*C126</f>
        <v>4</v>
      </c>
      <c r="AQ126" s="93" t="str">
        <f>_xlfn.IFS(AP126&lt;=5,"LOW RISK",AND(AP126&gt;5,AP126&lt;=12),"MODERATE RISK",AP126&gt;12,"HIGH RISK")</f>
        <v>LOW RISK</v>
      </c>
    </row>
    <row r="127" spans="1:43" ht="56.25">
      <c r="A127" s="93"/>
      <c r="B127" s="93" t="s">
        <v>312</v>
      </c>
      <c r="C127" s="93">
        <v>4</v>
      </c>
      <c r="D127" s="93"/>
      <c r="E127" s="108" t="str">
        <f>VLOOKUP(F127,Sheet2!E:F,2,FALSE)</f>
        <v>LOWLAND</v>
      </c>
      <c r="F127" s="100" t="s">
        <v>38</v>
      </c>
      <c r="G127" s="100" t="s">
        <v>49</v>
      </c>
      <c r="H127" s="101">
        <v>2600000</v>
      </c>
      <c r="I127" s="102">
        <v>1.2837700000000001</v>
      </c>
      <c r="J127" s="103">
        <v>0.65365799999999996</v>
      </c>
      <c r="K127" s="101">
        <f>H127*J127</f>
        <v>1699510.7999999998</v>
      </c>
      <c r="L127" s="104">
        <f>J127/I127</f>
        <v>0.50917064583219729</v>
      </c>
      <c r="M127" s="99">
        <f>_xlfn.IFS(L127&lt;=5%,1,AND(L127&gt;5%,L127&lt;=15%),2,AND(L127&gt;15%,L127&lt;=30%),3,AND(L127&gt;30%,L127&lt;=50%),4,L127&gt;50%,5)</f>
        <v>5</v>
      </c>
      <c r="N127" s="99" t="str">
        <f>ROUND(L127*100,2)&amp; "% of the road is exposed with a value of "&amp; ROUND(K127*1,2)</f>
        <v>50.92% of the road is exposed with a value of 1699510.8</v>
      </c>
      <c r="O127" s="106">
        <v>5.1835079399999991E-2</v>
      </c>
      <c r="P127" s="107">
        <v>7.9299999999999995E-2</v>
      </c>
      <c r="Q127" s="93">
        <f>_xlfn.IFS(P127&lt;=5%,1,AND(P127&gt;5%,P127&lt;=15%),2,AND(P127&gt;15%,P127&lt;=30%),3,AND(P127&gt;30%,P127&lt;=50%),4,P127&gt;50%,5)</f>
        <v>2</v>
      </c>
      <c r="R127" s="106">
        <v>0.60182292059999998</v>
      </c>
      <c r="S127" s="107">
        <v>0.92070000000000007</v>
      </c>
      <c r="T127" s="93">
        <f>_xlfn.IFS(S127&lt;=5%,1,AND(S127&gt;5%,S127&lt;=15%),2,AND(S127&gt;15%,S127&lt;=30%),3,AND(S127&gt;30%,S127&lt;=50%),4,S127&gt;50%,5)</f>
        <v>5</v>
      </c>
      <c r="U127" s="94">
        <f>AVERAGE(Q127,T127)</f>
        <v>3.5</v>
      </c>
      <c r="V127" s="93" t="str">
        <f>ROUND(P127*100,2)&amp;"% of the exposed length is cement/asphalt road while " &amp;ROUND(S127*100,2)&amp;"% is rough road"</f>
        <v>7.93% of the exposed length is cement/asphalt road while 92.07% is rough road</v>
      </c>
      <c r="W127" s="94">
        <f>AVERAGE(M127,U127)</f>
        <v>4.25</v>
      </c>
      <c r="X127" s="93" t="str">
        <f>_xlfn.IFS(AND(W127&gt;4,W127&lt;=5),"VERY HIGH",AND(W127&gt;3,W127&lt;=4),"HIGH",AND(W127&gt;2,W127&lt;=3),"MODERATE",AND(W127&gt;1,W127&lt;=2),"LOW",W127&lt;=1,"VERY LOW")</f>
        <v>VERY HIGH</v>
      </c>
      <c r="Y127" s="95" t="s">
        <v>91</v>
      </c>
      <c r="Z127" s="93">
        <v>3</v>
      </c>
      <c r="AA127" s="95" t="s">
        <v>92</v>
      </c>
      <c r="AB127" s="93">
        <v>2</v>
      </c>
      <c r="AC127" s="95" t="s">
        <v>93</v>
      </c>
      <c r="AD127" s="93">
        <v>4</v>
      </c>
      <c r="AE127" s="95" t="s">
        <v>94</v>
      </c>
      <c r="AF127" s="93">
        <v>3</v>
      </c>
      <c r="AG127" s="95" t="s">
        <v>90</v>
      </c>
      <c r="AH127" s="93">
        <v>4</v>
      </c>
      <c r="AI127" s="97" t="s">
        <v>89</v>
      </c>
      <c r="AJ127" s="93">
        <v>4</v>
      </c>
      <c r="AK127" s="94">
        <f>AVERAGE(Z127,AB127,AD127,AF127,AH127,AJ127)</f>
        <v>3.3333333333333335</v>
      </c>
      <c r="AL127" s="93"/>
      <c r="AM127" s="94">
        <f>W127/AK127</f>
        <v>1.2749999999999999</v>
      </c>
      <c r="AN127" s="93" t="str">
        <f>_xlfn.IFS(AM127&gt;4,"HIGH",AM127&gt;3,"MEDIUM HIGH",AM127&gt;2,"MEDIUM",AM127&gt;1,"MEDIUM LOW",AM127&lt;=1,"LOW")</f>
        <v>MEDIUM LOW</v>
      </c>
      <c r="AO127" s="93">
        <v>1</v>
      </c>
      <c r="AP127" s="93">
        <f>AO127*C127</f>
        <v>4</v>
      </c>
      <c r="AQ127" s="93" t="str">
        <f>_xlfn.IFS(AP127&lt;=5,"LOW RISK",AND(AP127&gt;5,AP127&lt;=12),"MODERATE RISK",AP127&gt;12,"HIGH RISK")</f>
        <v>LOW RISK</v>
      </c>
    </row>
    <row r="128" spans="1:43" ht="56.25">
      <c r="A128" s="93"/>
      <c r="B128" s="93" t="s">
        <v>312</v>
      </c>
      <c r="C128" s="93">
        <v>4</v>
      </c>
      <c r="D128" s="93"/>
      <c r="E128" s="108" t="str">
        <f>VLOOKUP(F128,Sheet2!E:F,2,FALSE)</f>
        <v>LOWLAND</v>
      </c>
      <c r="F128" s="100" t="s">
        <v>38</v>
      </c>
      <c r="G128" s="100" t="s">
        <v>49</v>
      </c>
      <c r="H128" s="101">
        <v>2600000</v>
      </c>
      <c r="I128" s="102">
        <v>1.2837700000000001</v>
      </c>
      <c r="J128" s="103">
        <v>0.436643</v>
      </c>
      <c r="K128" s="101">
        <f>H128*J128</f>
        <v>1135271.8</v>
      </c>
      <c r="L128" s="104">
        <f>J128/I128</f>
        <v>0.34012556766398966</v>
      </c>
      <c r="M128" s="99">
        <f>_xlfn.IFS(L128&lt;=5%,1,AND(L128&gt;5%,L128&lt;=15%),2,AND(L128&gt;15%,L128&lt;=30%),3,AND(L128&gt;30%,L128&lt;=50%),4,L128&gt;50%,5)</f>
        <v>4</v>
      </c>
      <c r="N128" s="99" t="str">
        <f>ROUND(L128*100,2)&amp; "% of the road is exposed with a value of "&amp; ROUND(K128*1,2)</f>
        <v>34.01% of the road is exposed with a value of 1135271.8</v>
      </c>
      <c r="O128" s="106">
        <v>3.4625789899999995E-2</v>
      </c>
      <c r="P128" s="107">
        <v>7.9299999999999995E-2</v>
      </c>
      <c r="Q128" s="93">
        <f>_xlfn.IFS(P128&lt;=5%,1,AND(P128&gt;5%,P128&lt;=15%),2,AND(P128&gt;15%,P128&lt;=30%),3,AND(P128&gt;30%,P128&lt;=50%),4,P128&gt;50%,5)</f>
        <v>2</v>
      </c>
      <c r="R128" s="106">
        <v>0.40201721010000002</v>
      </c>
      <c r="S128" s="107">
        <v>0.92070000000000007</v>
      </c>
      <c r="T128" s="93">
        <f>_xlfn.IFS(S128&lt;=5%,1,AND(S128&gt;5%,S128&lt;=15%),2,AND(S128&gt;15%,S128&lt;=30%),3,AND(S128&gt;30%,S128&lt;=50%),4,S128&gt;50%,5)</f>
        <v>5</v>
      </c>
      <c r="U128" s="94">
        <f>AVERAGE(Q128,T128)</f>
        <v>3.5</v>
      </c>
      <c r="V128" s="93" t="str">
        <f>ROUND(P128*100,2)&amp;"% of the exposed length is cement/asphalt road while " &amp;ROUND(S128*100,2)&amp;"% is rough road"</f>
        <v>7.93% of the exposed length is cement/asphalt road while 92.07% is rough road</v>
      </c>
      <c r="W128" s="94">
        <f>AVERAGE(M128,U128)</f>
        <v>3.75</v>
      </c>
      <c r="X128" s="93" t="str">
        <f>_xlfn.IFS(AND(W128&gt;4,W128&lt;=5),"VERY HIGH",AND(W128&gt;3,W128&lt;=4),"HIGH",AND(W128&gt;2,W128&lt;=3),"MODERATE",AND(W128&gt;1,W128&lt;=2),"LOW",W128&lt;=1,"VERY LOW")</f>
        <v>HIGH</v>
      </c>
      <c r="Y128" s="95" t="s">
        <v>91</v>
      </c>
      <c r="Z128" s="93">
        <v>3</v>
      </c>
      <c r="AA128" s="95" t="s">
        <v>92</v>
      </c>
      <c r="AB128" s="93">
        <v>2</v>
      </c>
      <c r="AC128" s="95" t="s">
        <v>93</v>
      </c>
      <c r="AD128" s="93">
        <v>4</v>
      </c>
      <c r="AE128" s="95" t="s">
        <v>94</v>
      </c>
      <c r="AF128" s="93">
        <v>3</v>
      </c>
      <c r="AG128" s="95" t="s">
        <v>90</v>
      </c>
      <c r="AH128" s="93">
        <v>4</v>
      </c>
      <c r="AI128" s="97" t="s">
        <v>89</v>
      </c>
      <c r="AJ128" s="93">
        <v>4</v>
      </c>
      <c r="AK128" s="94">
        <f>AVERAGE(Z128,AB128,AD128,AF128,AH128,AJ128)</f>
        <v>3.3333333333333335</v>
      </c>
      <c r="AL128" s="93"/>
      <c r="AM128" s="94">
        <f>W128/AK128</f>
        <v>1.125</v>
      </c>
      <c r="AN128" s="93" t="str">
        <f>_xlfn.IFS(AM128&gt;4,"HIGH",AM128&gt;3,"MEDIUM HIGH",AM128&gt;2,"MEDIUM",AM128&gt;1,"MEDIUM LOW",AM128&lt;=1,"LOW")</f>
        <v>MEDIUM LOW</v>
      </c>
      <c r="AO128" s="93">
        <v>1</v>
      </c>
      <c r="AP128" s="93">
        <f>AO128*C128</f>
        <v>4</v>
      </c>
      <c r="AQ128" s="93" t="str">
        <f>_xlfn.IFS(AP128&lt;=5,"LOW RISK",AND(AP128&gt;5,AP128&lt;=12),"MODERATE RISK",AP128&gt;12,"HIGH RISK")</f>
        <v>LOW RISK</v>
      </c>
    </row>
    <row r="129" spans="1:43" ht="56.25">
      <c r="A129" s="93"/>
      <c r="B129" s="93" t="s">
        <v>312</v>
      </c>
      <c r="C129" s="93">
        <v>4</v>
      </c>
      <c r="D129" s="93"/>
      <c r="E129" s="108" t="str">
        <f>VLOOKUP(F129,Sheet2!E:F,2,FALSE)</f>
        <v>LOWLAND</v>
      </c>
      <c r="F129" s="100" t="s">
        <v>38</v>
      </c>
      <c r="G129" s="100" t="s">
        <v>49</v>
      </c>
      <c r="H129" s="101">
        <v>2600000</v>
      </c>
      <c r="I129" s="102">
        <v>1.2837700000000001</v>
      </c>
      <c r="J129" s="103">
        <v>0.111778</v>
      </c>
      <c r="K129" s="101">
        <f>H129*J129</f>
        <v>290622.8</v>
      </c>
      <c r="L129" s="104">
        <f>J129/I129</f>
        <v>8.7070113805432434E-2</v>
      </c>
      <c r="M129" s="99">
        <f>_xlfn.IFS(L129&lt;=5%,1,AND(L129&gt;5%,L129&lt;=15%),2,AND(L129&gt;15%,L129&lt;=30%),3,AND(L129&gt;30%,L129&lt;=50%),4,L129&gt;50%,5)</f>
        <v>2</v>
      </c>
      <c r="N129" s="99" t="str">
        <f>ROUND(L129*100,2)&amp; "% of the road is exposed with a value of "&amp; ROUND(K129*1,2)</f>
        <v>8.71% of the road is exposed with a value of 290622.8</v>
      </c>
      <c r="O129" s="106">
        <v>8.8639953999999996E-3</v>
      </c>
      <c r="P129" s="107">
        <v>7.9299999999999995E-2</v>
      </c>
      <c r="Q129" s="93">
        <f>_xlfn.IFS(P129&lt;=5%,1,AND(P129&gt;5%,P129&lt;=15%),2,AND(P129&gt;15%,P129&lt;=30%),3,AND(P129&gt;30%,P129&lt;=50%),4,P129&gt;50%,5)</f>
        <v>2</v>
      </c>
      <c r="R129" s="106">
        <v>0.1029140046</v>
      </c>
      <c r="S129" s="107">
        <v>0.92069999999999996</v>
      </c>
      <c r="T129" s="93">
        <f>_xlfn.IFS(S129&lt;=5%,1,AND(S129&gt;5%,S129&lt;=15%),2,AND(S129&gt;15%,S129&lt;=30%),3,AND(S129&gt;30%,S129&lt;=50%),4,S129&gt;50%,5)</f>
        <v>5</v>
      </c>
      <c r="U129" s="94">
        <f>AVERAGE(Q129,T129)</f>
        <v>3.5</v>
      </c>
      <c r="V129" s="93" t="str">
        <f>ROUND(P129*100,2)&amp;"% of the exposed length is cement/asphalt road while " &amp;ROUND(S129*100,2)&amp;"% is rough road"</f>
        <v>7.93% of the exposed length is cement/asphalt road while 92.07% is rough road</v>
      </c>
      <c r="W129" s="94">
        <f>AVERAGE(M129,U129)</f>
        <v>2.75</v>
      </c>
      <c r="X129" s="93" t="str">
        <f>_xlfn.IFS(AND(W129&gt;4,W129&lt;=5),"VERY HIGH",AND(W129&gt;3,W129&lt;=4),"HIGH",AND(W129&gt;2,W129&lt;=3),"MODERATE",AND(W129&gt;1,W129&lt;=2),"LOW",W129&lt;=1,"VERY LOW")</f>
        <v>MODERATE</v>
      </c>
      <c r="Y129" s="95" t="s">
        <v>91</v>
      </c>
      <c r="Z129" s="93">
        <v>3</v>
      </c>
      <c r="AA129" s="95" t="s">
        <v>92</v>
      </c>
      <c r="AB129" s="93">
        <v>2</v>
      </c>
      <c r="AC129" s="95" t="s">
        <v>93</v>
      </c>
      <c r="AD129" s="93">
        <v>4</v>
      </c>
      <c r="AE129" s="95" t="s">
        <v>94</v>
      </c>
      <c r="AF129" s="93">
        <v>3</v>
      </c>
      <c r="AG129" s="95" t="s">
        <v>90</v>
      </c>
      <c r="AH129" s="93">
        <v>4</v>
      </c>
      <c r="AI129" s="97" t="s">
        <v>89</v>
      </c>
      <c r="AJ129" s="93">
        <v>4</v>
      </c>
      <c r="AK129" s="94">
        <f>AVERAGE(Z129,AB129,AD129,AF129,AH129,AJ129)</f>
        <v>3.3333333333333335</v>
      </c>
      <c r="AL129" s="93"/>
      <c r="AM129" s="94">
        <f>W129/AK129</f>
        <v>0.82499999999999996</v>
      </c>
      <c r="AN129" s="93" t="str">
        <f>_xlfn.IFS(AM129&gt;4,"HIGH",AM129&gt;3,"MEDIUM HIGH",AM129&gt;2,"MEDIUM",AM129&gt;1,"MEDIUM LOW",AM129&lt;=1,"LOW")</f>
        <v>LOW</v>
      </c>
      <c r="AO129" s="93">
        <v>1</v>
      </c>
      <c r="AP129" s="93">
        <f>AO129*C129</f>
        <v>4</v>
      </c>
      <c r="AQ129" s="93" t="str">
        <f>_xlfn.IFS(AP129&lt;=5,"LOW RISK",AND(AP129&gt;5,AP129&lt;=12),"MODERATE RISK",AP129&gt;12,"HIGH RISK")</f>
        <v>LOW RISK</v>
      </c>
    </row>
    <row r="130" spans="1:43" ht="56.25">
      <c r="A130" s="93"/>
      <c r="B130" s="93" t="s">
        <v>312</v>
      </c>
      <c r="C130" s="93">
        <v>4</v>
      </c>
      <c r="D130" s="93"/>
      <c r="E130" s="108" t="str">
        <f>VLOOKUP(F130,Sheet2!E:F,2,FALSE)</f>
        <v>LOWLAND</v>
      </c>
      <c r="F130" s="100" t="s">
        <v>38</v>
      </c>
      <c r="G130" s="100" t="s">
        <v>1</v>
      </c>
      <c r="H130" s="101">
        <v>2600000</v>
      </c>
      <c r="I130" s="102">
        <v>7.4947299999999997</v>
      </c>
      <c r="J130" s="103">
        <v>4.0696199999999996</v>
      </c>
      <c r="K130" s="101">
        <f>H130*J130</f>
        <v>10581011.999999998</v>
      </c>
      <c r="L130" s="104">
        <f>J130/I130</f>
        <v>0.54299754627584984</v>
      </c>
      <c r="M130" s="99">
        <f>_xlfn.IFS(L130&lt;=5%,1,AND(L130&gt;5%,L130&lt;=15%),2,AND(L130&gt;15%,L130&lt;=30%),3,AND(L130&gt;30%,L130&lt;=50%),4,L130&gt;50%,5)</f>
        <v>5</v>
      </c>
      <c r="N130" s="99" t="str">
        <f>ROUND(L130*100,2)&amp; "% of the road is exposed with a value of "&amp; ROUND(K130*1,2)</f>
        <v>54.3% of the road is exposed with a value of 10581012</v>
      </c>
      <c r="O130" s="106">
        <v>0.32556959999999996</v>
      </c>
      <c r="P130" s="107">
        <v>0.08</v>
      </c>
      <c r="Q130" s="93">
        <f>_xlfn.IFS(P130&lt;=5%,1,AND(P130&gt;5%,P130&lt;=15%),2,AND(P130&gt;15%,P130&lt;=30%),3,AND(P130&gt;30%,P130&lt;=50%),4,P130&gt;50%,5)</f>
        <v>2</v>
      </c>
      <c r="R130" s="106">
        <v>3.7440503999999994</v>
      </c>
      <c r="S130" s="107">
        <v>0.91999999999999993</v>
      </c>
      <c r="T130" s="93">
        <f>_xlfn.IFS(S130&lt;=5%,1,AND(S130&gt;5%,S130&lt;=15%),2,AND(S130&gt;15%,S130&lt;=30%),3,AND(S130&gt;30%,S130&lt;=50%),4,S130&gt;50%,5)</f>
        <v>5</v>
      </c>
      <c r="U130" s="94">
        <f>AVERAGE(Q130,T130)</f>
        <v>3.5</v>
      </c>
      <c r="V130" s="93" t="str">
        <f>ROUND(P130*100,2)&amp;"% of the exposed length is cement/asphalt road while " &amp;ROUND(S130*100,2)&amp;"% is rough road"</f>
        <v>8% of the exposed length is cement/asphalt road while 92% is rough road</v>
      </c>
      <c r="W130" s="94">
        <f>AVERAGE(M130,U130)</f>
        <v>4.25</v>
      </c>
      <c r="X130" s="93" t="str">
        <f>_xlfn.IFS(AND(W130&gt;4,W130&lt;=5),"VERY HIGH",AND(W130&gt;3,W130&lt;=4),"HIGH",AND(W130&gt;2,W130&lt;=3),"MODERATE",AND(W130&gt;1,W130&lt;=2),"LOW",W130&lt;=1,"VERY LOW")</f>
        <v>VERY HIGH</v>
      </c>
      <c r="Y130" s="95" t="s">
        <v>91</v>
      </c>
      <c r="Z130" s="93">
        <v>3</v>
      </c>
      <c r="AA130" s="95" t="s">
        <v>92</v>
      </c>
      <c r="AB130" s="93">
        <v>2</v>
      </c>
      <c r="AC130" s="95" t="s">
        <v>93</v>
      </c>
      <c r="AD130" s="93">
        <v>4</v>
      </c>
      <c r="AE130" s="95" t="s">
        <v>94</v>
      </c>
      <c r="AF130" s="93">
        <v>3</v>
      </c>
      <c r="AG130" s="95" t="s">
        <v>90</v>
      </c>
      <c r="AH130" s="93">
        <v>4</v>
      </c>
      <c r="AI130" s="97" t="s">
        <v>89</v>
      </c>
      <c r="AJ130" s="93">
        <v>4</v>
      </c>
      <c r="AK130" s="94">
        <f>AVERAGE(Z130,AB130,AD130,AF130,AH130,AJ130)</f>
        <v>3.3333333333333335</v>
      </c>
      <c r="AL130" s="93"/>
      <c r="AM130" s="94">
        <f>W130/AK130</f>
        <v>1.2749999999999999</v>
      </c>
      <c r="AN130" s="93" t="str">
        <f>_xlfn.IFS(AM130&gt;4,"HIGH",AM130&gt;3,"MEDIUM HIGH",AM130&gt;2,"MEDIUM",AM130&gt;1,"MEDIUM LOW",AM130&lt;=1,"LOW")</f>
        <v>MEDIUM LOW</v>
      </c>
      <c r="AO130" s="93">
        <v>1</v>
      </c>
      <c r="AP130" s="93">
        <f>AO130*C130</f>
        <v>4</v>
      </c>
      <c r="AQ130" s="93" t="str">
        <f>_xlfn.IFS(AP130&lt;=5,"LOW RISK",AND(AP130&gt;5,AP130&lt;=12),"MODERATE RISK",AP130&gt;12,"HIGH RISK")</f>
        <v>LOW RISK</v>
      </c>
    </row>
    <row r="131" spans="1:43" ht="56.25">
      <c r="A131" s="93"/>
      <c r="B131" s="93" t="s">
        <v>312</v>
      </c>
      <c r="C131" s="93">
        <v>4</v>
      </c>
      <c r="D131" s="93"/>
      <c r="E131" s="108" t="str">
        <f>VLOOKUP(F131,Sheet2!E:F,2,FALSE)</f>
        <v>LOWLAND</v>
      </c>
      <c r="F131" s="100" t="s">
        <v>38</v>
      </c>
      <c r="G131" s="100" t="s">
        <v>1</v>
      </c>
      <c r="H131" s="101">
        <v>2600000</v>
      </c>
      <c r="I131" s="102">
        <v>7.4947299999999997</v>
      </c>
      <c r="J131" s="103">
        <v>1.22759</v>
      </c>
      <c r="K131" s="101">
        <f>H131*J131</f>
        <v>3191734</v>
      </c>
      <c r="L131" s="104">
        <f>J131/I131</f>
        <v>0.16379375908138119</v>
      </c>
      <c r="M131" s="99">
        <f>_xlfn.IFS(L131&lt;=5%,1,AND(L131&gt;5%,L131&lt;=15%),2,AND(L131&gt;15%,L131&lt;=30%),3,AND(L131&gt;30%,L131&lt;=50%),4,L131&gt;50%,5)</f>
        <v>3</v>
      </c>
      <c r="N131" s="99" t="str">
        <f>ROUND(L131*100,2)&amp; "% of the road is exposed with a value of "&amp; ROUND(K131*1,2)</f>
        <v>16.38% of the road is exposed with a value of 3191734</v>
      </c>
      <c r="O131" s="106">
        <v>9.8207199999999994E-2</v>
      </c>
      <c r="P131" s="107">
        <v>0.08</v>
      </c>
      <c r="Q131" s="93">
        <f>_xlfn.IFS(P131&lt;=5%,1,AND(P131&gt;5%,P131&lt;=15%),2,AND(P131&gt;15%,P131&lt;=30%),3,AND(P131&gt;30%,P131&lt;=50%),4,P131&gt;50%,5)</f>
        <v>2</v>
      </c>
      <c r="R131" s="106">
        <v>1.1293827999999999</v>
      </c>
      <c r="S131" s="107">
        <v>0.91999999999999993</v>
      </c>
      <c r="T131" s="93">
        <f>_xlfn.IFS(S131&lt;=5%,1,AND(S131&gt;5%,S131&lt;=15%),2,AND(S131&gt;15%,S131&lt;=30%),3,AND(S131&gt;30%,S131&lt;=50%),4,S131&gt;50%,5)</f>
        <v>5</v>
      </c>
      <c r="U131" s="94">
        <f>AVERAGE(Q131,T131)</f>
        <v>3.5</v>
      </c>
      <c r="V131" s="93" t="str">
        <f>ROUND(P131*100,2)&amp;"% of the exposed length is cement/asphalt road while " &amp;ROUND(S131*100,2)&amp;"% is rough road"</f>
        <v>8% of the exposed length is cement/asphalt road while 92% is rough road</v>
      </c>
      <c r="W131" s="94">
        <f>AVERAGE(M131,U131)</f>
        <v>3.25</v>
      </c>
      <c r="X131" s="93" t="str">
        <f>_xlfn.IFS(AND(W131&gt;4,W131&lt;=5),"VERY HIGH",AND(W131&gt;3,W131&lt;=4),"HIGH",AND(W131&gt;2,W131&lt;=3),"MODERATE",AND(W131&gt;1,W131&lt;=2),"LOW",W131&lt;=1,"VERY LOW")</f>
        <v>HIGH</v>
      </c>
      <c r="Y131" s="95" t="s">
        <v>91</v>
      </c>
      <c r="Z131" s="93">
        <v>3</v>
      </c>
      <c r="AA131" s="95" t="s">
        <v>92</v>
      </c>
      <c r="AB131" s="93">
        <v>2</v>
      </c>
      <c r="AC131" s="95" t="s">
        <v>93</v>
      </c>
      <c r="AD131" s="93">
        <v>4</v>
      </c>
      <c r="AE131" s="95" t="s">
        <v>94</v>
      </c>
      <c r="AF131" s="93">
        <v>3</v>
      </c>
      <c r="AG131" s="95" t="s">
        <v>90</v>
      </c>
      <c r="AH131" s="93">
        <v>4</v>
      </c>
      <c r="AI131" s="97" t="s">
        <v>89</v>
      </c>
      <c r="AJ131" s="93">
        <v>4</v>
      </c>
      <c r="AK131" s="94">
        <f>AVERAGE(Z131,AB131,AD131,AF131,AH131,AJ131)</f>
        <v>3.3333333333333335</v>
      </c>
      <c r="AL131" s="93"/>
      <c r="AM131" s="94">
        <f>W131/AK131</f>
        <v>0.97499999999999998</v>
      </c>
      <c r="AN131" s="93" t="str">
        <f>_xlfn.IFS(AM131&gt;4,"HIGH",AM131&gt;3,"MEDIUM HIGH",AM131&gt;2,"MEDIUM",AM131&gt;1,"MEDIUM LOW",AM131&lt;=1,"LOW")</f>
        <v>LOW</v>
      </c>
      <c r="AO131" s="93">
        <v>1</v>
      </c>
      <c r="AP131" s="93">
        <f>AO131*C131</f>
        <v>4</v>
      </c>
      <c r="AQ131" s="93" t="str">
        <f>_xlfn.IFS(AP131&lt;=5,"LOW RISK",AND(AP131&gt;5,AP131&lt;=12),"MODERATE RISK",AP131&gt;12,"HIGH RISK")</f>
        <v>LOW RISK</v>
      </c>
    </row>
    <row r="132" spans="1:43" ht="56.25">
      <c r="A132" s="93"/>
      <c r="B132" s="93" t="s">
        <v>312</v>
      </c>
      <c r="C132" s="93">
        <v>4</v>
      </c>
      <c r="D132" s="93"/>
      <c r="E132" s="108" t="str">
        <f>VLOOKUP(F132,Sheet2!E:F,2,FALSE)</f>
        <v>LOWLAND</v>
      </c>
      <c r="F132" s="100" t="s">
        <v>38</v>
      </c>
      <c r="G132" s="100" t="s">
        <v>1</v>
      </c>
      <c r="H132" s="101">
        <v>2600000</v>
      </c>
      <c r="I132" s="102">
        <v>7.4947299999999997</v>
      </c>
      <c r="J132" s="103">
        <v>1.8163800000000001</v>
      </c>
      <c r="K132" s="101">
        <f>H132*J132</f>
        <v>4722588</v>
      </c>
      <c r="L132" s="104">
        <f>J132/I132</f>
        <v>0.24235429428411701</v>
      </c>
      <c r="M132" s="99">
        <f>_xlfn.IFS(L132&lt;=5%,1,AND(L132&gt;5%,L132&lt;=15%),2,AND(L132&gt;15%,L132&lt;=30%),3,AND(L132&gt;30%,L132&lt;=50%),4,L132&gt;50%,5)</f>
        <v>3</v>
      </c>
      <c r="N132" s="99" t="str">
        <f>ROUND(L132*100,2)&amp; "% of the road is exposed with a value of "&amp; ROUND(K132*1,2)</f>
        <v>24.24% of the road is exposed with a value of 4722588</v>
      </c>
      <c r="O132" s="106">
        <v>0.14531040000000001</v>
      </c>
      <c r="P132" s="107">
        <v>0.08</v>
      </c>
      <c r="Q132" s="93">
        <f>_xlfn.IFS(P132&lt;=5%,1,AND(P132&gt;5%,P132&lt;=15%),2,AND(P132&gt;15%,P132&lt;=30%),3,AND(P132&gt;30%,P132&lt;=50%),4,P132&gt;50%,5)</f>
        <v>2</v>
      </c>
      <c r="R132" s="106">
        <v>1.6710696</v>
      </c>
      <c r="S132" s="107">
        <v>0.91999999999999993</v>
      </c>
      <c r="T132" s="93">
        <f>_xlfn.IFS(S132&lt;=5%,1,AND(S132&gt;5%,S132&lt;=15%),2,AND(S132&gt;15%,S132&lt;=30%),3,AND(S132&gt;30%,S132&lt;=50%),4,S132&gt;50%,5)</f>
        <v>5</v>
      </c>
      <c r="U132" s="94">
        <f>AVERAGE(Q132,T132)</f>
        <v>3.5</v>
      </c>
      <c r="V132" s="93" t="str">
        <f>ROUND(P132*100,2)&amp;"% of the exposed length is cement/asphalt road while " &amp;ROUND(S132*100,2)&amp;"% is rough road"</f>
        <v>8% of the exposed length is cement/asphalt road while 92% is rough road</v>
      </c>
      <c r="W132" s="94">
        <f>AVERAGE(M132,U132)</f>
        <v>3.25</v>
      </c>
      <c r="X132" s="93" t="str">
        <f>_xlfn.IFS(AND(W132&gt;4,W132&lt;=5),"VERY HIGH",AND(W132&gt;3,W132&lt;=4),"HIGH",AND(W132&gt;2,W132&lt;=3),"MODERATE",AND(W132&gt;1,W132&lt;=2),"LOW",W132&lt;=1,"VERY LOW")</f>
        <v>HIGH</v>
      </c>
      <c r="Y132" s="95" t="s">
        <v>91</v>
      </c>
      <c r="Z132" s="93">
        <v>3</v>
      </c>
      <c r="AA132" s="95" t="s">
        <v>92</v>
      </c>
      <c r="AB132" s="93">
        <v>2</v>
      </c>
      <c r="AC132" s="95" t="s">
        <v>93</v>
      </c>
      <c r="AD132" s="93">
        <v>4</v>
      </c>
      <c r="AE132" s="95" t="s">
        <v>94</v>
      </c>
      <c r="AF132" s="93">
        <v>3</v>
      </c>
      <c r="AG132" s="95" t="s">
        <v>90</v>
      </c>
      <c r="AH132" s="93">
        <v>4</v>
      </c>
      <c r="AI132" s="97" t="s">
        <v>89</v>
      </c>
      <c r="AJ132" s="93">
        <v>4</v>
      </c>
      <c r="AK132" s="94">
        <f>AVERAGE(Z132,AB132,AD132,AF132,AH132,AJ132)</f>
        <v>3.3333333333333335</v>
      </c>
      <c r="AL132" s="93"/>
      <c r="AM132" s="94">
        <f>W132/AK132</f>
        <v>0.97499999999999998</v>
      </c>
      <c r="AN132" s="93" t="str">
        <f>_xlfn.IFS(AM132&gt;4,"HIGH",AM132&gt;3,"MEDIUM HIGH",AM132&gt;2,"MEDIUM",AM132&gt;1,"MEDIUM LOW",AM132&lt;=1,"LOW")</f>
        <v>LOW</v>
      </c>
      <c r="AO132" s="93">
        <v>1</v>
      </c>
      <c r="AP132" s="93">
        <f>AO132*C132</f>
        <v>4</v>
      </c>
      <c r="AQ132" s="93" t="str">
        <f>_xlfn.IFS(AP132&lt;=5,"LOW RISK",AND(AP132&gt;5,AP132&lt;=12),"MODERATE RISK",AP132&gt;12,"HIGH RISK")</f>
        <v>LOW RISK</v>
      </c>
    </row>
    <row r="133" spans="1:43" ht="56.25">
      <c r="A133" s="93"/>
      <c r="B133" s="93" t="s">
        <v>312</v>
      </c>
      <c r="C133" s="93">
        <v>4</v>
      </c>
      <c r="D133" s="93"/>
      <c r="E133" s="108" t="str">
        <f>VLOOKUP(F133,Sheet2!E:F,2,FALSE)</f>
        <v>LOWLAND</v>
      </c>
      <c r="F133" s="100" t="s">
        <v>39</v>
      </c>
      <c r="G133" s="100" t="s">
        <v>1</v>
      </c>
      <c r="H133" s="101">
        <v>2600000</v>
      </c>
      <c r="I133" s="102">
        <v>12.4483</v>
      </c>
      <c r="J133" s="103">
        <v>2.74973</v>
      </c>
      <c r="K133" s="101">
        <f>H133*J133</f>
        <v>7149298</v>
      </c>
      <c r="L133" s="104">
        <f>J133/I133</f>
        <v>0.22089200935067441</v>
      </c>
      <c r="M133" s="99">
        <f>_xlfn.IFS(L133&lt;=5%,1,AND(L133&gt;5%,L133&lt;=15%),2,AND(L133&gt;15%,L133&lt;=30%),3,AND(L133&gt;30%,L133&lt;=50%),4,L133&gt;50%,5)</f>
        <v>3</v>
      </c>
      <c r="N133" s="99" t="str">
        <f>ROUND(L133*100,2)&amp; "% of the road is exposed with a value of "&amp; ROUND(K133*1,2)</f>
        <v>22.09% of the road is exposed with a value of 7149298</v>
      </c>
      <c r="O133" s="106">
        <v>5.4994600000000005E-2</v>
      </c>
      <c r="P133" s="107">
        <v>0.02</v>
      </c>
      <c r="Q133" s="93">
        <f>_xlfn.IFS(P133&lt;=5%,1,AND(P133&gt;5%,P133&lt;=15%),2,AND(P133&gt;15%,P133&lt;=30%),3,AND(P133&gt;30%,P133&lt;=50%),4,P133&gt;50%,5)</f>
        <v>1</v>
      </c>
      <c r="R133" s="106">
        <v>2.6947353999999999</v>
      </c>
      <c r="S133" s="107">
        <v>0.98</v>
      </c>
      <c r="T133" s="93">
        <f>_xlfn.IFS(S133&lt;=5%,1,AND(S133&gt;5%,S133&lt;=15%),2,AND(S133&gt;15%,S133&lt;=30%),3,AND(S133&gt;30%,S133&lt;=50%),4,S133&gt;50%,5)</f>
        <v>5</v>
      </c>
      <c r="U133" s="94">
        <f>AVERAGE(Q133,T133)</f>
        <v>3</v>
      </c>
      <c r="V133" s="93" t="str">
        <f>ROUND(P133*100,2)&amp;"% of the exposed length is cement/asphalt road while " &amp;ROUND(S133*100,2)&amp;"% is rough road"</f>
        <v>2% of the exposed length is cement/asphalt road while 98% is rough road</v>
      </c>
      <c r="W133" s="94">
        <f>AVERAGE(M133,U133)</f>
        <v>3</v>
      </c>
      <c r="X133" s="93" t="str">
        <f>_xlfn.IFS(AND(W133&gt;4,W133&lt;=5),"VERY HIGH",AND(W133&gt;3,W133&lt;=4),"HIGH",AND(W133&gt;2,W133&lt;=3),"MODERATE",AND(W133&gt;1,W133&lt;=2),"LOW",W133&lt;=1,"VERY LOW")</f>
        <v>MODERATE</v>
      </c>
      <c r="Y133" s="95" t="s">
        <v>91</v>
      </c>
      <c r="Z133" s="93">
        <v>3</v>
      </c>
      <c r="AA133" s="95" t="s">
        <v>92</v>
      </c>
      <c r="AB133" s="93">
        <v>2</v>
      </c>
      <c r="AC133" s="95" t="s">
        <v>93</v>
      </c>
      <c r="AD133" s="93">
        <v>4</v>
      </c>
      <c r="AE133" s="95" t="s">
        <v>94</v>
      </c>
      <c r="AF133" s="93">
        <v>3</v>
      </c>
      <c r="AG133" s="95" t="s">
        <v>90</v>
      </c>
      <c r="AH133" s="93">
        <v>4</v>
      </c>
      <c r="AI133" s="97" t="s">
        <v>89</v>
      </c>
      <c r="AJ133" s="93">
        <v>4</v>
      </c>
      <c r="AK133" s="94">
        <f>AVERAGE(Z133,AB133,AD133,AF133,AH133,AJ133)</f>
        <v>3.3333333333333335</v>
      </c>
      <c r="AL133" s="93"/>
      <c r="AM133" s="94">
        <f>W133/AK133</f>
        <v>0.89999999999999991</v>
      </c>
      <c r="AN133" s="93" t="str">
        <f>_xlfn.IFS(AM133&gt;4,"HIGH",AM133&gt;3,"MEDIUM HIGH",AM133&gt;2,"MEDIUM",AM133&gt;1,"MEDIUM LOW",AM133&lt;=1,"LOW")</f>
        <v>LOW</v>
      </c>
      <c r="AO133" s="93">
        <v>1</v>
      </c>
      <c r="AP133" s="93">
        <f>AO133*C133</f>
        <v>4</v>
      </c>
      <c r="AQ133" s="93" t="str">
        <f>_xlfn.IFS(AP133&lt;=5,"LOW RISK",AND(AP133&gt;5,AP133&lt;=12),"MODERATE RISK",AP133&gt;12,"HIGH RISK")</f>
        <v>LOW RISK</v>
      </c>
    </row>
    <row r="134" spans="1:43" ht="56.25">
      <c r="A134" s="93"/>
      <c r="B134" s="93" t="s">
        <v>312</v>
      </c>
      <c r="C134" s="93">
        <v>4</v>
      </c>
      <c r="D134" s="93"/>
      <c r="E134" s="108" t="str">
        <f>VLOOKUP(F134,Sheet2!E:F,2,FALSE)</f>
        <v>LOWLAND</v>
      </c>
      <c r="F134" s="100" t="s">
        <v>39</v>
      </c>
      <c r="G134" s="100" t="s">
        <v>1</v>
      </c>
      <c r="H134" s="101">
        <v>2600000</v>
      </c>
      <c r="I134" s="102">
        <v>12.4483</v>
      </c>
      <c r="J134" s="103">
        <v>0.47548299999999999</v>
      </c>
      <c r="K134" s="101">
        <f>H134*J134</f>
        <v>1236255.8</v>
      </c>
      <c r="L134" s="104">
        <f>J134/I134</f>
        <v>3.8196621225388208E-2</v>
      </c>
      <c r="M134" s="99">
        <f>_xlfn.IFS(L134&lt;=5%,1,AND(L134&gt;5%,L134&lt;=15%),2,AND(L134&gt;15%,L134&lt;=30%),3,AND(L134&gt;30%,L134&lt;=50%),4,L134&gt;50%,5)</f>
        <v>1</v>
      </c>
      <c r="N134" s="99" t="str">
        <f>ROUND(L134*100,2)&amp; "% of the road is exposed with a value of "&amp; ROUND(K134*1,2)</f>
        <v>3.82% of the road is exposed with a value of 1236255.8</v>
      </c>
      <c r="O134" s="106">
        <v>9.5096599999999996E-3</v>
      </c>
      <c r="P134" s="107">
        <v>0.02</v>
      </c>
      <c r="Q134" s="93">
        <f>_xlfn.IFS(P134&lt;=5%,1,AND(P134&gt;5%,P134&lt;=15%),2,AND(P134&gt;15%,P134&lt;=30%),3,AND(P134&gt;30%,P134&lt;=50%),4,P134&gt;50%,5)</f>
        <v>1</v>
      </c>
      <c r="R134" s="106">
        <v>0.46597334000000001</v>
      </c>
      <c r="S134" s="107">
        <v>0.98000000000000009</v>
      </c>
      <c r="T134" s="93">
        <f>_xlfn.IFS(S134&lt;=5%,1,AND(S134&gt;5%,S134&lt;=15%),2,AND(S134&gt;15%,S134&lt;=30%),3,AND(S134&gt;30%,S134&lt;=50%),4,S134&gt;50%,5)</f>
        <v>5</v>
      </c>
      <c r="U134" s="94">
        <f>AVERAGE(Q134,T134)</f>
        <v>3</v>
      </c>
      <c r="V134" s="93" t="str">
        <f>ROUND(P134*100,2)&amp;"% of the exposed length is cement/asphalt road while " &amp;ROUND(S134*100,2)&amp;"% is rough road"</f>
        <v>2% of the exposed length is cement/asphalt road while 98% is rough road</v>
      </c>
      <c r="W134" s="94">
        <f>AVERAGE(M134,U134)</f>
        <v>2</v>
      </c>
      <c r="X134" s="93" t="str">
        <f>_xlfn.IFS(AND(W134&gt;4,W134&lt;=5),"VERY HIGH",AND(W134&gt;3,W134&lt;=4),"HIGH",AND(W134&gt;2,W134&lt;=3),"MODERATE",AND(W134&gt;1,W134&lt;=2),"LOW",W134&lt;=1,"VERY LOW")</f>
        <v>LOW</v>
      </c>
      <c r="Y134" s="95" t="s">
        <v>91</v>
      </c>
      <c r="Z134" s="93">
        <v>3</v>
      </c>
      <c r="AA134" s="95" t="s">
        <v>92</v>
      </c>
      <c r="AB134" s="93">
        <v>2</v>
      </c>
      <c r="AC134" s="95" t="s">
        <v>93</v>
      </c>
      <c r="AD134" s="93">
        <v>4</v>
      </c>
      <c r="AE134" s="95" t="s">
        <v>94</v>
      </c>
      <c r="AF134" s="93">
        <v>3</v>
      </c>
      <c r="AG134" s="95" t="s">
        <v>90</v>
      </c>
      <c r="AH134" s="93">
        <v>4</v>
      </c>
      <c r="AI134" s="97" t="s">
        <v>89</v>
      </c>
      <c r="AJ134" s="93">
        <v>4</v>
      </c>
      <c r="AK134" s="94">
        <f>AVERAGE(Z134,AB134,AD134,AF134,AH134,AJ134)</f>
        <v>3.3333333333333335</v>
      </c>
      <c r="AL134" s="93"/>
      <c r="AM134" s="94">
        <f>W134/AK134</f>
        <v>0.6</v>
      </c>
      <c r="AN134" s="93" t="str">
        <f>_xlfn.IFS(AM134&gt;4,"HIGH",AM134&gt;3,"MEDIUM HIGH",AM134&gt;2,"MEDIUM",AM134&gt;1,"MEDIUM LOW",AM134&lt;=1,"LOW")</f>
        <v>LOW</v>
      </c>
      <c r="AO134" s="93">
        <v>1</v>
      </c>
      <c r="AP134" s="93">
        <f>AO134*C134</f>
        <v>4</v>
      </c>
      <c r="AQ134" s="93" t="str">
        <f>_xlfn.IFS(AP134&lt;=5,"LOW RISK",AND(AP134&gt;5,AP134&lt;=12),"MODERATE RISK",AP134&gt;12,"HIGH RISK")</f>
        <v>LOW RISK</v>
      </c>
    </row>
    <row r="135" spans="1:43" ht="56.25">
      <c r="A135" s="93"/>
      <c r="B135" s="93" t="s">
        <v>312</v>
      </c>
      <c r="C135" s="93">
        <v>4</v>
      </c>
      <c r="D135" s="93"/>
      <c r="E135" s="108" t="str">
        <f>VLOOKUP(F135,Sheet2!E:F,2,FALSE)</f>
        <v>LOWLAND</v>
      </c>
      <c r="F135" s="100" t="s">
        <v>40</v>
      </c>
      <c r="G135" s="100" t="s">
        <v>1</v>
      </c>
      <c r="H135" s="101">
        <v>2600000</v>
      </c>
      <c r="I135" s="102">
        <v>6.4452999999999996</v>
      </c>
      <c r="J135" s="103">
        <v>4.62019</v>
      </c>
      <c r="K135" s="101">
        <f>H135*J135</f>
        <v>12012494</v>
      </c>
      <c r="L135" s="104">
        <f>J135/I135</f>
        <v>0.71683086900532178</v>
      </c>
      <c r="M135" s="99">
        <f>_xlfn.IFS(L135&lt;=5%,1,AND(L135&gt;5%,L135&lt;=15%),2,AND(L135&gt;15%,L135&lt;=30%),3,AND(L135&gt;30%,L135&lt;=50%),4,L135&gt;50%,5)</f>
        <v>5</v>
      </c>
      <c r="N135" s="99" t="str">
        <f>ROUND(L135*100,2)&amp; "% of the road is exposed with a value of "&amp; ROUND(K135*1,2)</f>
        <v>71.68% of the road is exposed with a value of 12012494</v>
      </c>
      <c r="O135" s="106">
        <v>2.4999848090000003</v>
      </c>
      <c r="P135" s="107">
        <v>0.54110000000000003</v>
      </c>
      <c r="Q135" s="93">
        <f>_xlfn.IFS(P135&lt;=5%,1,AND(P135&gt;5%,P135&lt;=15%),2,AND(P135&gt;15%,P135&lt;=30%),3,AND(P135&gt;30%,P135&lt;=50%),4,P135&gt;50%,5)</f>
        <v>5</v>
      </c>
      <c r="R135" s="106">
        <v>2.1202051909999997</v>
      </c>
      <c r="S135" s="107">
        <v>0.45889999999999992</v>
      </c>
      <c r="T135" s="93">
        <f>_xlfn.IFS(S135&lt;=5%,1,AND(S135&gt;5%,S135&lt;=15%),2,AND(S135&gt;15%,S135&lt;=30%),3,AND(S135&gt;30%,S135&lt;=50%),4,S135&gt;50%,5)</f>
        <v>4</v>
      </c>
      <c r="U135" s="94">
        <f>AVERAGE(Q135,T135)</f>
        <v>4.5</v>
      </c>
      <c r="V135" s="93" t="str">
        <f>ROUND(P135*100,2)&amp;"% of the exposed length is cement/asphalt road while " &amp;ROUND(S135*100,2)&amp;"% is rough road"</f>
        <v>54.11% of the exposed length is cement/asphalt road while 45.89% is rough road</v>
      </c>
      <c r="W135" s="94">
        <f>AVERAGE(M135,U135)</f>
        <v>4.75</v>
      </c>
      <c r="X135" s="93" t="str">
        <f>_xlfn.IFS(AND(W135&gt;4,W135&lt;=5),"VERY HIGH",AND(W135&gt;3,W135&lt;=4),"HIGH",AND(W135&gt;2,W135&lt;=3),"MODERATE",AND(W135&gt;1,W135&lt;=2),"LOW",W135&lt;=1,"VERY LOW")</f>
        <v>VERY HIGH</v>
      </c>
      <c r="Y135" s="95" t="s">
        <v>91</v>
      </c>
      <c r="Z135" s="93">
        <v>3</v>
      </c>
      <c r="AA135" s="95" t="s">
        <v>92</v>
      </c>
      <c r="AB135" s="93">
        <v>2</v>
      </c>
      <c r="AC135" s="95" t="s">
        <v>93</v>
      </c>
      <c r="AD135" s="93">
        <v>4</v>
      </c>
      <c r="AE135" s="95" t="s">
        <v>94</v>
      </c>
      <c r="AF135" s="93">
        <v>3</v>
      </c>
      <c r="AG135" s="95" t="s">
        <v>90</v>
      </c>
      <c r="AH135" s="93">
        <v>4</v>
      </c>
      <c r="AI135" s="97" t="s">
        <v>89</v>
      </c>
      <c r="AJ135" s="93">
        <v>4</v>
      </c>
      <c r="AK135" s="94">
        <f>AVERAGE(Z135,AB135,AD135,AF135,AH135,AJ135)</f>
        <v>3.3333333333333335</v>
      </c>
      <c r="AL135" s="93"/>
      <c r="AM135" s="94">
        <f>W135/AK135</f>
        <v>1.425</v>
      </c>
      <c r="AN135" s="93" t="str">
        <f>_xlfn.IFS(AM135&gt;4,"HIGH",AM135&gt;3,"MEDIUM HIGH",AM135&gt;2,"MEDIUM",AM135&gt;1,"MEDIUM LOW",AM135&lt;=1,"LOW")</f>
        <v>MEDIUM LOW</v>
      </c>
      <c r="AO135" s="93">
        <v>1</v>
      </c>
      <c r="AP135" s="93">
        <f>AO135*C135</f>
        <v>4</v>
      </c>
      <c r="AQ135" s="93" t="str">
        <f>_xlfn.IFS(AP135&lt;=5,"LOW RISK",AND(AP135&gt;5,AP135&lt;=12),"MODERATE RISK",AP135&gt;12,"HIGH RISK")</f>
        <v>LOW RISK</v>
      </c>
    </row>
    <row r="136" spans="1:43" ht="56.25">
      <c r="A136" s="93"/>
      <c r="B136" s="93" t="s">
        <v>312</v>
      </c>
      <c r="C136" s="93">
        <v>4</v>
      </c>
      <c r="D136" s="93"/>
      <c r="E136" s="108" t="str">
        <f>VLOOKUP(F136,Sheet2!E:F,2,FALSE)</f>
        <v>LOWLAND</v>
      </c>
      <c r="F136" s="100" t="s">
        <v>40</v>
      </c>
      <c r="G136" s="100" t="s">
        <v>1</v>
      </c>
      <c r="H136" s="101">
        <v>2600000</v>
      </c>
      <c r="I136" s="102">
        <v>6.4452999999999996</v>
      </c>
      <c r="J136" s="103">
        <v>0.67662800000000001</v>
      </c>
      <c r="K136" s="101">
        <f>H136*J136</f>
        <v>1759232.8</v>
      </c>
      <c r="L136" s="104">
        <f>J136/I136</f>
        <v>0.10498006299163733</v>
      </c>
      <c r="M136" s="99">
        <f>_xlfn.IFS(L136&lt;=5%,1,AND(L136&gt;5%,L136&lt;=15%),2,AND(L136&gt;15%,L136&lt;=30%),3,AND(L136&gt;30%,L136&lt;=50%),4,L136&gt;50%,5)</f>
        <v>2</v>
      </c>
      <c r="N136" s="99" t="str">
        <f>ROUND(L136*100,2)&amp; "% of the road is exposed with a value of "&amp; ROUND(K136*1,2)</f>
        <v>10.5% of the road is exposed with a value of 1759232.8</v>
      </c>
      <c r="O136" s="106">
        <v>0.36612341080000005</v>
      </c>
      <c r="P136" s="107">
        <v>0.54110000000000003</v>
      </c>
      <c r="Q136" s="93">
        <f>_xlfn.IFS(P136&lt;=5%,1,AND(P136&gt;5%,P136&lt;=15%),2,AND(P136&gt;15%,P136&lt;=30%),3,AND(P136&gt;30%,P136&lt;=50%),4,P136&gt;50%,5)</f>
        <v>5</v>
      </c>
      <c r="R136" s="106">
        <v>0.31050458919999996</v>
      </c>
      <c r="S136" s="107">
        <v>0.45889999999999992</v>
      </c>
      <c r="T136" s="93">
        <f>_xlfn.IFS(S136&lt;=5%,1,AND(S136&gt;5%,S136&lt;=15%),2,AND(S136&gt;15%,S136&lt;=30%),3,AND(S136&gt;30%,S136&lt;=50%),4,S136&gt;50%,5)</f>
        <v>4</v>
      </c>
      <c r="U136" s="94">
        <f>AVERAGE(Q136,T136)</f>
        <v>4.5</v>
      </c>
      <c r="V136" s="93" t="str">
        <f>ROUND(P136*100,2)&amp;"% of the exposed length is cement/asphalt road while " &amp;ROUND(S136*100,2)&amp;"% is rough road"</f>
        <v>54.11% of the exposed length is cement/asphalt road while 45.89% is rough road</v>
      </c>
      <c r="W136" s="94">
        <f>AVERAGE(M136,U136)</f>
        <v>3.25</v>
      </c>
      <c r="X136" s="93" t="str">
        <f>_xlfn.IFS(AND(W136&gt;4,W136&lt;=5),"VERY HIGH",AND(W136&gt;3,W136&lt;=4),"HIGH",AND(W136&gt;2,W136&lt;=3),"MODERATE",AND(W136&gt;1,W136&lt;=2),"LOW",W136&lt;=1,"VERY LOW")</f>
        <v>HIGH</v>
      </c>
      <c r="Y136" s="95" t="s">
        <v>91</v>
      </c>
      <c r="Z136" s="93">
        <v>3</v>
      </c>
      <c r="AA136" s="95" t="s">
        <v>92</v>
      </c>
      <c r="AB136" s="93">
        <v>2</v>
      </c>
      <c r="AC136" s="95" t="s">
        <v>93</v>
      </c>
      <c r="AD136" s="93">
        <v>4</v>
      </c>
      <c r="AE136" s="95" t="s">
        <v>94</v>
      </c>
      <c r="AF136" s="93">
        <v>3</v>
      </c>
      <c r="AG136" s="95" t="s">
        <v>90</v>
      </c>
      <c r="AH136" s="93">
        <v>4</v>
      </c>
      <c r="AI136" s="97" t="s">
        <v>89</v>
      </c>
      <c r="AJ136" s="93">
        <v>4</v>
      </c>
      <c r="AK136" s="94">
        <f>AVERAGE(Z136,AB136,AD136,AF136,AH136,AJ136)</f>
        <v>3.3333333333333335</v>
      </c>
      <c r="AL136" s="93"/>
      <c r="AM136" s="94">
        <f>W136/AK136</f>
        <v>0.97499999999999998</v>
      </c>
      <c r="AN136" s="93" t="str">
        <f>_xlfn.IFS(AM136&gt;4,"HIGH",AM136&gt;3,"MEDIUM HIGH",AM136&gt;2,"MEDIUM",AM136&gt;1,"MEDIUM LOW",AM136&lt;=1,"LOW")</f>
        <v>LOW</v>
      </c>
      <c r="AO136" s="93">
        <v>1</v>
      </c>
      <c r="AP136" s="93">
        <f>AO136*C136</f>
        <v>4</v>
      </c>
      <c r="AQ136" s="93" t="str">
        <f>_xlfn.IFS(AP136&lt;=5,"LOW RISK",AND(AP136&gt;5,AP136&lt;=12),"MODERATE RISK",AP136&gt;12,"HIGH RISK")</f>
        <v>LOW RISK</v>
      </c>
    </row>
    <row r="137" spans="1:43" ht="56.25">
      <c r="A137" s="108"/>
      <c r="B137" s="93" t="s">
        <v>312</v>
      </c>
      <c r="C137" s="93">
        <v>4</v>
      </c>
      <c r="D137" s="108"/>
      <c r="E137" s="108" t="str">
        <f>VLOOKUP(F137,Sheet2!E:F,2,FALSE)</f>
        <v>LOWLAND</v>
      </c>
      <c r="F137" s="100" t="s">
        <v>40</v>
      </c>
      <c r="G137" s="100" t="s">
        <v>1</v>
      </c>
      <c r="H137" s="101">
        <v>2600000</v>
      </c>
      <c r="I137" s="102">
        <v>6.4452999999999996</v>
      </c>
      <c r="J137" s="103">
        <v>1.1320399999999999</v>
      </c>
      <c r="K137" s="101">
        <f>H137*J137</f>
        <v>2943304</v>
      </c>
      <c r="L137" s="104">
        <f>J137/I137</f>
        <v>0.17563806184351388</v>
      </c>
      <c r="M137" s="99">
        <f>_xlfn.IFS(L137&lt;=5%,1,AND(L137&gt;5%,L137&lt;=15%),2,AND(L137&gt;15%,L137&lt;=30%),3,AND(L137&gt;30%,L137&lt;=50%),4,L137&gt;50%,5)</f>
        <v>3</v>
      </c>
      <c r="N137" s="99" t="str">
        <f>ROUND(L137*100,2)&amp; "% of the road is exposed with a value of "&amp; ROUND(K137*1,2)</f>
        <v>17.56% of the road is exposed with a value of 2943304</v>
      </c>
      <c r="O137" s="106">
        <v>0.61254684400000003</v>
      </c>
      <c r="P137" s="107">
        <v>0.54110000000000003</v>
      </c>
      <c r="Q137" s="93">
        <f>_xlfn.IFS(P137&lt;=5%,1,AND(P137&gt;5%,P137&lt;=15%),2,AND(P137&gt;15%,P137&lt;=30%),3,AND(P137&gt;30%,P137&lt;=50%),4,P137&gt;50%,5)</f>
        <v>5</v>
      </c>
      <c r="R137" s="106">
        <v>0.5194931559999999</v>
      </c>
      <c r="S137" s="107">
        <v>0.45889999999999992</v>
      </c>
      <c r="T137" s="93">
        <f>_xlfn.IFS(S137&lt;=5%,1,AND(S137&gt;5%,S137&lt;=15%),2,AND(S137&gt;15%,S137&lt;=30%),3,AND(S137&gt;30%,S137&lt;=50%),4,S137&gt;50%,5)</f>
        <v>4</v>
      </c>
      <c r="U137" s="94">
        <f>AVERAGE(Q137,T137)</f>
        <v>4.5</v>
      </c>
      <c r="V137" s="93" t="str">
        <f>ROUND(P137*100,2)&amp;"% of the exposed length is cement/asphalt road while " &amp;ROUND(S137*100,2)&amp;"% is rough road"</f>
        <v>54.11% of the exposed length is cement/asphalt road while 45.89% is rough road</v>
      </c>
      <c r="W137" s="94">
        <f>AVERAGE(M137,U137)</f>
        <v>3.75</v>
      </c>
      <c r="X137" s="93" t="str">
        <f>_xlfn.IFS(AND(W137&gt;4,W137&lt;=5),"VERY HIGH",AND(W137&gt;3,W137&lt;=4),"HIGH",AND(W137&gt;2,W137&lt;=3),"MODERATE",AND(W137&gt;1,W137&lt;=2),"LOW",W137&lt;=1,"VERY LOW")</f>
        <v>HIGH</v>
      </c>
      <c r="Y137" s="95" t="s">
        <v>91</v>
      </c>
      <c r="Z137" s="93">
        <v>3</v>
      </c>
      <c r="AA137" s="95" t="s">
        <v>92</v>
      </c>
      <c r="AB137" s="93">
        <v>2</v>
      </c>
      <c r="AC137" s="95" t="s">
        <v>93</v>
      </c>
      <c r="AD137" s="93">
        <v>4</v>
      </c>
      <c r="AE137" s="95" t="s">
        <v>94</v>
      </c>
      <c r="AF137" s="93">
        <v>3</v>
      </c>
      <c r="AG137" s="95" t="s">
        <v>90</v>
      </c>
      <c r="AH137" s="93">
        <v>4</v>
      </c>
      <c r="AI137" s="97" t="s">
        <v>89</v>
      </c>
      <c r="AJ137" s="93">
        <v>4</v>
      </c>
      <c r="AK137" s="94">
        <f>AVERAGE(Z137,AB137,AD137,AF137,AH137,AJ137)</f>
        <v>3.3333333333333335</v>
      </c>
      <c r="AL137" s="108"/>
      <c r="AM137" s="94">
        <f>W137/AK137</f>
        <v>1.125</v>
      </c>
      <c r="AN137" s="93" t="str">
        <f>_xlfn.IFS(AM137&gt;4,"HIGH",AM137&gt;3,"MEDIUM HIGH",AM137&gt;2,"MEDIUM",AM137&gt;1,"MEDIUM LOW",AM137&lt;=1,"LOW")</f>
        <v>MEDIUM LOW</v>
      </c>
      <c r="AO137" s="93">
        <v>1</v>
      </c>
      <c r="AP137" s="93">
        <f>AO137*C137</f>
        <v>4</v>
      </c>
      <c r="AQ137" s="93" t="str">
        <f>_xlfn.IFS(AP137&lt;=5,"LOW RISK",AND(AP137&gt;5,AP137&lt;=12),"MODERATE RISK",AP137&gt;12,"HIGH RISK")</f>
        <v>LOW RISK</v>
      </c>
    </row>
    <row r="138" spans="1:43" ht="56.25">
      <c r="A138" s="108"/>
      <c r="B138" s="93" t="s">
        <v>312</v>
      </c>
      <c r="C138" s="93">
        <v>4</v>
      </c>
      <c r="D138" s="108"/>
      <c r="E138" s="108" t="str">
        <f>VLOOKUP(F138,Sheet2!E:F,2,FALSE)</f>
        <v>LOWLAND</v>
      </c>
      <c r="F138" s="100" t="s">
        <v>244</v>
      </c>
      <c r="G138" s="100" t="s">
        <v>49</v>
      </c>
      <c r="H138" s="101">
        <v>2600000</v>
      </c>
      <c r="I138" s="102">
        <v>3.7010399999999999</v>
      </c>
      <c r="J138" s="103">
        <v>0.84894099999999995</v>
      </c>
      <c r="K138" s="101">
        <f>H138*J138</f>
        <v>2207246.5999999996</v>
      </c>
      <c r="L138" s="104">
        <f>J138/I138</f>
        <v>0.22937903940514018</v>
      </c>
      <c r="M138" s="99">
        <f>_xlfn.IFS(L138&lt;=5%,1,AND(L138&gt;5%,L138&lt;=15%),2,AND(L138&gt;15%,L138&lt;=30%),3,AND(L138&gt;30%,L138&lt;=50%),4,L138&gt;50%,5)</f>
        <v>3</v>
      </c>
      <c r="N138" s="99" t="str">
        <f>ROUND(L138*100,2)&amp; "% of the road is exposed with a value of "&amp; ROUND(K138*1,2)</f>
        <v>22.94% of the road is exposed with a value of 2207246.6</v>
      </c>
      <c r="O138" s="106">
        <v>0.12097409249999998</v>
      </c>
      <c r="P138" s="107">
        <v>0.14249999999999999</v>
      </c>
      <c r="Q138" s="93">
        <f>_xlfn.IFS(P138&lt;=5%,1,AND(P138&gt;5%,P138&lt;=15%),2,AND(P138&gt;15%,P138&lt;=30%),3,AND(P138&gt;30%,P138&lt;=50%),4,P138&gt;50%,5)</f>
        <v>2</v>
      </c>
      <c r="R138" s="106">
        <v>0.72796690749999993</v>
      </c>
      <c r="S138" s="107">
        <v>0.85749999999999993</v>
      </c>
      <c r="T138" s="93">
        <f>_xlfn.IFS(S138&lt;=5%,1,AND(S138&gt;5%,S138&lt;=15%),2,AND(S138&gt;15%,S138&lt;=30%),3,AND(S138&gt;30%,S138&lt;=50%),4,S138&gt;50%,5)</f>
        <v>5</v>
      </c>
      <c r="U138" s="94">
        <f>AVERAGE(Q138,T138)</f>
        <v>3.5</v>
      </c>
      <c r="V138" s="93" t="str">
        <f>ROUND(P138*100,2)&amp;"% of the exposed length is cement/asphalt road while " &amp;ROUND(S138*100,2)&amp;"% is rough road"</f>
        <v>14.25% of the exposed length is cement/asphalt road while 85.75% is rough road</v>
      </c>
      <c r="W138" s="94">
        <f>AVERAGE(M138,U138)</f>
        <v>3.25</v>
      </c>
      <c r="X138" s="93" t="str">
        <f>_xlfn.IFS(AND(W138&gt;4,W138&lt;=5),"VERY HIGH",AND(W138&gt;3,W138&lt;=4),"HIGH",AND(W138&gt;2,W138&lt;=3),"MODERATE",AND(W138&gt;1,W138&lt;=2),"LOW",W138&lt;=1,"VERY LOW")</f>
        <v>HIGH</v>
      </c>
      <c r="Y138" s="95" t="s">
        <v>91</v>
      </c>
      <c r="Z138" s="93">
        <v>3</v>
      </c>
      <c r="AA138" s="95" t="s">
        <v>92</v>
      </c>
      <c r="AB138" s="93">
        <v>2</v>
      </c>
      <c r="AC138" s="95" t="s">
        <v>93</v>
      </c>
      <c r="AD138" s="93">
        <v>4</v>
      </c>
      <c r="AE138" s="95" t="s">
        <v>94</v>
      </c>
      <c r="AF138" s="93">
        <v>3</v>
      </c>
      <c r="AG138" s="95" t="s">
        <v>90</v>
      </c>
      <c r="AH138" s="93">
        <v>4</v>
      </c>
      <c r="AI138" s="97" t="s">
        <v>89</v>
      </c>
      <c r="AJ138" s="93">
        <v>4</v>
      </c>
      <c r="AK138" s="94">
        <f>AVERAGE(Z138,AB138,AD138,AF138,AH138,AJ138)</f>
        <v>3.3333333333333335</v>
      </c>
      <c r="AL138" s="108"/>
      <c r="AM138" s="94">
        <f>W138/AK138</f>
        <v>0.97499999999999998</v>
      </c>
      <c r="AN138" s="93" t="str">
        <f>_xlfn.IFS(AM138&gt;4,"HIGH",AM138&gt;3,"MEDIUM HIGH",AM138&gt;2,"MEDIUM",AM138&gt;1,"MEDIUM LOW",AM138&lt;=1,"LOW")</f>
        <v>LOW</v>
      </c>
      <c r="AO138" s="93">
        <v>1</v>
      </c>
      <c r="AP138" s="93">
        <f>AO138*C138</f>
        <v>4</v>
      </c>
      <c r="AQ138" s="93" t="str">
        <f>_xlfn.IFS(AP138&lt;=5,"LOW RISK",AND(AP138&gt;5,AP138&lt;=12),"MODERATE RISK",AP138&gt;12,"HIGH RISK")</f>
        <v>LOW RISK</v>
      </c>
    </row>
    <row r="139" spans="1:43" ht="56.25">
      <c r="A139" s="108"/>
      <c r="B139" s="93" t="s">
        <v>312</v>
      </c>
      <c r="C139" s="93">
        <v>4</v>
      </c>
      <c r="D139" s="108"/>
      <c r="E139" s="108" t="str">
        <f>VLOOKUP(F139,Sheet2!E:F,2,FALSE)</f>
        <v>LOWLAND</v>
      </c>
      <c r="F139" s="100" t="s">
        <v>244</v>
      </c>
      <c r="G139" s="100" t="s">
        <v>49</v>
      </c>
      <c r="H139" s="101">
        <v>2600000</v>
      </c>
      <c r="I139" s="102">
        <v>3.7010399999999999</v>
      </c>
      <c r="J139" s="103">
        <v>1.7056</v>
      </c>
      <c r="K139" s="101">
        <f>H139*J139</f>
        <v>4434560</v>
      </c>
      <c r="L139" s="104">
        <f>J139/I139</f>
        <v>0.46084343860104188</v>
      </c>
      <c r="M139" s="99">
        <f>_xlfn.IFS(L139&lt;=5%,1,AND(L139&gt;5%,L139&lt;=15%),2,AND(L139&gt;15%,L139&lt;=30%),3,AND(L139&gt;30%,L139&lt;=50%),4,L139&gt;50%,5)</f>
        <v>4</v>
      </c>
      <c r="N139" s="99" t="str">
        <f>ROUND(L139*100,2)&amp; "% of the road is exposed with a value of "&amp; ROUND(K139*1,2)</f>
        <v>46.08% of the road is exposed with a value of 4434560</v>
      </c>
      <c r="O139" s="106">
        <v>0.24304799999999999</v>
      </c>
      <c r="P139" s="107">
        <v>0.14249999999999999</v>
      </c>
      <c r="Q139" s="93">
        <f>_xlfn.IFS(P139&lt;=5%,1,AND(P139&gt;5%,P139&lt;=15%),2,AND(P139&gt;15%,P139&lt;=30%),3,AND(P139&gt;30%,P139&lt;=50%),4,P139&gt;50%,5)</f>
        <v>2</v>
      </c>
      <c r="R139" s="106">
        <v>1.4625520000000001</v>
      </c>
      <c r="S139" s="107">
        <v>0.85750000000000004</v>
      </c>
      <c r="T139" s="93">
        <f>_xlfn.IFS(S139&lt;=5%,1,AND(S139&gt;5%,S139&lt;=15%),2,AND(S139&gt;15%,S139&lt;=30%),3,AND(S139&gt;30%,S139&lt;=50%),4,S139&gt;50%,5)</f>
        <v>5</v>
      </c>
      <c r="U139" s="94">
        <f>AVERAGE(Q139,T139)</f>
        <v>3.5</v>
      </c>
      <c r="V139" s="93" t="str">
        <f>ROUND(P139*100,2)&amp;"% of the exposed length is cement/asphalt road while " &amp;ROUND(S139*100,2)&amp;"% is rough road"</f>
        <v>14.25% of the exposed length is cement/asphalt road while 85.75% is rough road</v>
      </c>
      <c r="W139" s="94">
        <f>AVERAGE(M139,U139)</f>
        <v>3.75</v>
      </c>
      <c r="X139" s="93" t="str">
        <f>_xlfn.IFS(AND(W139&gt;4,W139&lt;=5),"VERY HIGH",AND(W139&gt;3,W139&lt;=4),"HIGH",AND(W139&gt;2,W139&lt;=3),"MODERATE",AND(W139&gt;1,W139&lt;=2),"LOW",W139&lt;=1,"VERY LOW")</f>
        <v>HIGH</v>
      </c>
      <c r="Y139" s="95" t="s">
        <v>91</v>
      </c>
      <c r="Z139" s="93">
        <v>3</v>
      </c>
      <c r="AA139" s="95" t="s">
        <v>92</v>
      </c>
      <c r="AB139" s="93">
        <v>2</v>
      </c>
      <c r="AC139" s="95" t="s">
        <v>93</v>
      </c>
      <c r="AD139" s="93">
        <v>4</v>
      </c>
      <c r="AE139" s="95" t="s">
        <v>94</v>
      </c>
      <c r="AF139" s="93">
        <v>3</v>
      </c>
      <c r="AG139" s="95" t="s">
        <v>90</v>
      </c>
      <c r="AH139" s="93">
        <v>4</v>
      </c>
      <c r="AI139" s="97" t="s">
        <v>89</v>
      </c>
      <c r="AJ139" s="93">
        <v>4</v>
      </c>
      <c r="AK139" s="94">
        <f>AVERAGE(Z139,AB139,AD139,AF139,AH139,AJ139)</f>
        <v>3.3333333333333335</v>
      </c>
      <c r="AL139" s="108"/>
      <c r="AM139" s="94">
        <f>W139/AK139</f>
        <v>1.125</v>
      </c>
      <c r="AN139" s="93" t="str">
        <f>_xlfn.IFS(AM139&gt;4,"HIGH",AM139&gt;3,"MEDIUM HIGH",AM139&gt;2,"MEDIUM",AM139&gt;1,"MEDIUM LOW",AM139&lt;=1,"LOW")</f>
        <v>MEDIUM LOW</v>
      </c>
      <c r="AO139" s="93">
        <v>1</v>
      </c>
      <c r="AP139" s="93">
        <f>AO139*C139</f>
        <v>4</v>
      </c>
      <c r="AQ139" s="93" t="str">
        <f>_xlfn.IFS(AP139&lt;=5,"LOW RISK",AND(AP139&gt;5,AP139&lt;=12),"MODERATE RISK",AP139&gt;12,"HIGH RISK")</f>
        <v>LOW RISK</v>
      </c>
    </row>
    <row r="140" spans="1:43" ht="56.25">
      <c r="A140" s="108"/>
      <c r="B140" s="93" t="s">
        <v>312</v>
      </c>
      <c r="C140" s="93">
        <v>4</v>
      </c>
      <c r="D140" s="108"/>
      <c r="E140" s="108" t="str">
        <f>VLOOKUP(F140,Sheet2!E:F,2,FALSE)</f>
        <v>LOWLAND</v>
      </c>
      <c r="F140" s="100" t="s">
        <v>244</v>
      </c>
      <c r="G140" s="100" t="s">
        <v>49</v>
      </c>
      <c r="H140" s="101">
        <v>2600000</v>
      </c>
      <c r="I140" s="102">
        <v>3.7010399999999999</v>
      </c>
      <c r="J140" s="103">
        <v>8.4481000000000001E-2</v>
      </c>
      <c r="K140" s="101">
        <f>H140*J140</f>
        <v>219650.6</v>
      </c>
      <c r="L140" s="104">
        <f>J140/I140</f>
        <v>2.2826286665369736E-2</v>
      </c>
      <c r="M140" s="99">
        <f>_xlfn.IFS(L140&lt;=5%,1,AND(L140&gt;5%,L140&lt;=15%),2,AND(L140&gt;15%,L140&lt;=30%),3,AND(L140&gt;30%,L140&lt;=50%),4,L140&gt;50%,5)</f>
        <v>1</v>
      </c>
      <c r="N140" s="99" t="str">
        <f>ROUND(L140*100,2)&amp; "% of the road is exposed with a value of "&amp; ROUND(K140*1,2)</f>
        <v>2.28% of the road is exposed with a value of 219650.6</v>
      </c>
      <c r="O140" s="106">
        <v>1.2038542499999999E-2</v>
      </c>
      <c r="P140" s="107">
        <v>0.14249999999999999</v>
      </c>
      <c r="Q140" s="93">
        <f>_xlfn.IFS(P140&lt;=5%,1,AND(P140&gt;5%,P140&lt;=15%),2,AND(P140&gt;15%,P140&lt;=30%),3,AND(P140&gt;30%,P140&lt;=50%),4,P140&gt;50%,5)</f>
        <v>2</v>
      </c>
      <c r="R140" s="106">
        <v>7.2442457500000002E-2</v>
      </c>
      <c r="S140" s="107">
        <v>0.85750000000000004</v>
      </c>
      <c r="T140" s="93">
        <f>_xlfn.IFS(S140&lt;=5%,1,AND(S140&gt;5%,S140&lt;=15%),2,AND(S140&gt;15%,S140&lt;=30%),3,AND(S140&gt;30%,S140&lt;=50%),4,S140&gt;50%,5)</f>
        <v>5</v>
      </c>
      <c r="U140" s="94">
        <f>AVERAGE(Q140,T140)</f>
        <v>3.5</v>
      </c>
      <c r="V140" s="93" t="str">
        <f>ROUND(P140*100,2)&amp;"% of the exposed length is cement/asphalt road while " &amp;ROUND(S140*100,2)&amp;"% is rough road"</f>
        <v>14.25% of the exposed length is cement/asphalt road while 85.75% is rough road</v>
      </c>
      <c r="W140" s="94">
        <f>AVERAGE(M140,U140)</f>
        <v>2.25</v>
      </c>
      <c r="X140" s="93" t="str">
        <f>_xlfn.IFS(AND(W140&gt;4,W140&lt;=5),"VERY HIGH",AND(W140&gt;3,W140&lt;=4),"HIGH",AND(W140&gt;2,W140&lt;=3),"MODERATE",AND(W140&gt;1,W140&lt;=2),"LOW",W140&lt;=1,"VERY LOW")</f>
        <v>MODERATE</v>
      </c>
      <c r="Y140" s="95" t="s">
        <v>91</v>
      </c>
      <c r="Z140" s="93">
        <v>3</v>
      </c>
      <c r="AA140" s="95" t="s">
        <v>92</v>
      </c>
      <c r="AB140" s="93">
        <v>2</v>
      </c>
      <c r="AC140" s="95" t="s">
        <v>93</v>
      </c>
      <c r="AD140" s="93">
        <v>4</v>
      </c>
      <c r="AE140" s="95" t="s">
        <v>94</v>
      </c>
      <c r="AF140" s="93">
        <v>3</v>
      </c>
      <c r="AG140" s="95" t="s">
        <v>90</v>
      </c>
      <c r="AH140" s="93">
        <v>4</v>
      </c>
      <c r="AI140" s="97" t="s">
        <v>89</v>
      </c>
      <c r="AJ140" s="93">
        <v>4</v>
      </c>
      <c r="AK140" s="94">
        <f>AVERAGE(Z140,AB140,AD140,AF140,AH140,AJ140)</f>
        <v>3.3333333333333335</v>
      </c>
      <c r="AL140" s="108"/>
      <c r="AM140" s="94">
        <f>W140/AK140</f>
        <v>0.67499999999999993</v>
      </c>
      <c r="AN140" s="93" t="str">
        <f>_xlfn.IFS(AM140&gt;4,"HIGH",AM140&gt;3,"MEDIUM HIGH",AM140&gt;2,"MEDIUM",AM140&gt;1,"MEDIUM LOW",AM140&lt;=1,"LOW")</f>
        <v>LOW</v>
      </c>
      <c r="AO140" s="93">
        <v>1</v>
      </c>
      <c r="AP140" s="93">
        <f>AO140*C140</f>
        <v>4</v>
      </c>
      <c r="AQ140" s="93" t="str">
        <f>_xlfn.IFS(AP140&lt;=5,"LOW RISK",AND(AP140&gt;5,AP140&lt;=12),"MODERATE RISK",AP140&gt;12,"HIGH RISK")</f>
        <v>LOW RISK</v>
      </c>
    </row>
    <row r="141" spans="1:43" ht="56.25">
      <c r="A141" s="108"/>
      <c r="B141" s="93" t="s">
        <v>312</v>
      </c>
      <c r="C141" s="93">
        <v>4</v>
      </c>
      <c r="D141" s="108"/>
      <c r="E141" s="108" t="str">
        <f>VLOOKUP(F141,Sheet2!E:F,2,FALSE)</f>
        <v>LOWLAND</v>
      </c>
      <c r="F141" s="100" t="s">
        <v>244</v>
      </c>
      <c r="G141" s="100" t="s">
        <v>1</v>
      </c>
      <c r="H141" s="101">
        <v>2600000</v>
      </c>
      <c r="I141" s="102">
        <v>24.920999999999999</v>
      </c>
      <c r="J141" s="103">
        <v>2.3337500000000002</v>
      </c>
      <c r="K141" s="101">
        <f>H141*J141</f>
        <v>6067750.0000000009</v>
      </c>
      <c r="L141" s="104">
        <f>J141/I141</f>
        <v>9.3645921110709851E-2</v>
      </c>
      <c r="M141" s="99">
        <f>_xlfn.IFS(L141&lt;=5%,1,AND(L141&gt;5%,L141&lt;=15%),2,AND(L141&gt;15%,L141&lt;=30%),3,AND(L141&gt;30%,L141&lt;=50%),4,L141&gt;50%,5)</f>
        <v>2</v>
      </c>
      <c r="N141" s="99" t="str">
        <f>ROUND(L141*100,2)&amp; "% of the road is exposed with a value of "&amp; ROUND(K141*1,2)</f>
        <v>9.36% of the road is exposed with a value of 6067750</v>
      </c>
      <c r="O141" s="106">
        <v>0.3500625</v>
      </c>
      <c r="P141" s="107">
        <v>0.15</v>
      </c>
      <c r="Q141" s="93">
        <f>_xlfn.IFS(P141&lt;=5%,1,AND(P141&gt;5%,P141&lt;=15%),2,AND(P141&gt;15%,P141&lt;=30%),3,AND(P141&gt;30%,P141&lt;=50%),4,P141&gt;50%,5)</f>
        <v>2</v>
      </c>
      <c r="R141" s="106">
        <v>1.9836875000000003</v>
      </c>
      <c r="S141" s="107">
        <v>0.85000000000000009</v>
      </c>
      <c r="T141" s="93">
        <f>_xlfn.IFS(S141&lt;=5%,1,AND(S141&gt;5%,S141&lt;=15%),2,AND(S141&gt;15%,S141&lt;=30%),3,AND(S141&gt;30%,S141&lt;=50%),4,S141&gt;50%,5)</f>
        <v>5</v>
      </c>
      <c r="U141" s="94">
        <f>AVERAGE(Q141,T141)</f>
        <v>3.5</v>
      </c>
      <c r="V141" s="93" t="str">
        <f>ROUND(P141*100,2)&amp;"% of the exposed length is cement/asphalt road while " &amp;ROUND(S141*100,2)&amp;"% is rough road"</f>
        <v>15% of the exposed length is cement/asphalt road while 85% is rough road</v>
      </c>
      <c r="W141" s="94">
        <f>AVERAGE(M141,U141)</f>
        <v>2.75</v>
      </c>
      <c r="X141" s="93" t="str">
        <f>_xlfn.IFS(AND(W141&gt;4,W141&lt;=5),"VERY HIGH",AND(W141&gt;3,W141&lt;=4),"HIGH",AND(W141&gt;2,W141&lt;=3),"MODERATE",AND(W141&gt;1,W141&lt;=2),"LOW",W141&lt;=1,"VERY LOW")</f>
        <v>MODERATE</v>
      </c>
      <c r="Y141" s="95" t="s">
        <v>91</v>
      </c>
      <c r="Z141" s="93">
        <v>3</v>
      </c>
      <c r="AA141" s="95" t="s">
        <v>92</v>
      </c>
      <c r="AB141" s="93">
        <v>2</v>
      </c>
      <c r="AC141" s="95" t="s">
        <v>93</v>
      </c>
      <c r="AD141" s="93">
        <v>4</v>
      </c>
      <c r="AE141" s="95" t="s">
        <v>94</v>
      </c>
      <c r="AF141" s="93">
        <v>3</v>
      </c>
      <c r="AG141" s="95" t="s">
        <v>90</v>
      </c>
      <c r="AH141" s="93">
        <v>4</v>
      </c>
      <c r="AI141" s="97" t="s">
        <v>89</v>
      </c>
      <c r="AJ141" s="93">
        <v>4</v>
      </c>
      <c r="AK141" s="94">
        <f>AVERAGE(Z141,AB141,AD141,AF141,AH141,AJ141)</f>
        <v>3.3333333333333335</v>
      </c>
      <c r="AL141" s="108"/>
      <c r="AM141" s="94">
        <f>W141/AK141</f>
        <v>0.82499999999999996</v>
      </c>
      <c r="AN141" s="93" t="str">
        <f>_xlfn.IFS(AM141&gt;4,"HIGH",AM141&gt;3,"MEDIUM HIGH",AM141&gt;2,"MEDIUM",AM141&gt;1,"MEDIUM LOW",AM141&lt;=1,"LOW")</f>
        <v>LOW</v>
      </c>
      <c r="AO141" s="93">
        <v>1</v>
      </c>
      <c r="AP141" s="93">
        <f>AO141*C141</f>
        <v>4</v>
      </c>
      <c r="AQ141" s="93" t="str">
        <f>_xlfn.IFS(AP141&lt;=5,"LOW RISK",AND(AP141&gt;5,AP141&lt;=12),"MODERATE RISK",AP141&gt;12,"HIGH RISK")</f>
        <v>LOW RISK</v>
      </c>
    </row>
    <row r="142" spans="1:43" ht="56.25">
      <c r="A142" s="108"/>
      <c r="B142" s="93" t="s">
        <v>312</v>
      </c>
      <c r="C142" s="93">
        <v>4</v>
      </c>
      <c r="D142" s="108"/>
      <c r="E142" s="108" t="str">
        <f>VLOOKUP(F142,Sheet2!E:F,2,FALSE)</f>
        <v>LOWLAND</v>
      </c>
      <c r="F142" s="100" t="s">
        <v>244</v>
      </c>
      <c r="G142" s="100" t="s">
        <v>1</v>
      </c>
      <c r="H142" s="101">
        <v>2600000</v>
      </c>
      <c r="I142" s="102">
        <v>24.920999999999999</v>
      </c>
      <c r="J142" s="103">
        <v>2.14764</v>
      </c>
      <c r="K142" s="101">
        <f>H142*J142</f>
        <v>5583864</v>
      </c>
      <c r="L142" s="104">
        <f>J142/I142</f>
        <v>8.6177922234260268E-2</v>
      </c>
      <c r="M142" s="99">
        <f>_xlfn.IFS(L142&lt;=5%,1,AND(L142&gt;5%,L142&lt;=15%),2,AND(L142&gt;15%,L142&lt;=30%),3,AND(L142&gt;30%,L142&lt;=50%),4,L142&gt;50%,5)</f>
        <v>2</v>
      </c>
      <c r="N142" s="99" t="str">
        <f>ROUND(L142*100,2)&amp; "% of the road is exposed with a value of "&amp; ROUND(K142*1,2)</f>
        <v>8.62% of the road is exposed with a value of 5583864</v>
      </c>
      <c r="O142" s="106">
        <v>0.32214599999999999</v>
      </c>
      <c r="P142" s="107">
        <v>0.15</v>
      </c>
      <c r="Q142" s="93">
        <f>_xlfn.IFS(P142&lt;=5%,1,AND(P142&gt;5%,P142&lt;=15%),2,AND(P142&gt;15%,P142&lt;=30%),3,AND(P142&gt;30%,P142&lt;=50%),4,P142&gt;50%,5)</f>
        <v>2</v>
      </c>
      <c r="R142" s="106">
        <v>1.825494</v>
      </c>
      <c r="S142" s="107">
        <v>0.85</v>
      </c>
      <c r="T142" s="93">
        <f>_xlfn.IFS(S142&lt;=5%,1,AND(S142&gt;5%,S142&lt;=15%),2,AND(S142&gt;15%,S142&lt;=30%),3,AND(S142&gt;30%,S142&lt;=50%),4,S142&gt;50%,5)</f>
        <v>5</v>
      </c>
      <c r="U142" s="94">
        <f>AVERAGE(Q142,T142)</f>
        <v>3.5</v>
      </c>
      <c r="V142" s="93" t="str">
        <f>ROUND(P142*100,2)&amp;"% of the exposed length is cement/asphalt road while " &amp;ROUND(S142*100,2)&amp;"% is rough road"</f>
        <v>15% of the exposed length is cement/asphalt road while 85% is rough road</v>
      </c>
      <c r="W142" s="94">
        <f>AVERAGE(M142,U142)</f>
        <v>2.75</v>
      </c>
      <c r="X142" s="93" t="str">
        <f>_xlfn.IFS(AND(W142&gt;4,W142&lt;=5),"VERY HIGH",AND(W142&gt;3,W142&lt;=4),"HIGH",AND(W142&gt;2,W142&lt;=3),"MODERATE",AND(W142&gt;1,W142&lt;=2),"LOW",W142&lt;=1,"VERY LOW")</f>
        <v>MODERATE</v>
      </c>
      <c r="Y142" s="95" t="s">
        <v>91</v>
      </c>
      <c r="Z142" s="93">
        <v>3</v>
      </c>
      <c r="AA142" s="95" t="s">
        <v>92</v>
      </c>
      <c r="AB142" s="93">
        <v>2</v>
      </c>
      <c r="AC142" s="95" t="s">
        <v>93</v>
      </c>
      <c r="AD142" s="93">
        <v>4</v>
      </c>
      <c r="AE142" s="95" t="s">
        <v>94</v>
      </c>
      <c r="AF142" s="93">
        <v>3</v>
      </c>
      <c r="AG142" s="95" t="s">
        <v>90</v>
      </c>
      <c r="AH142" s="93">
        <v>4</v>
      </c>
      <c r="AI142" s="97" t="s">
        <v>89</v>
      </c>
      <c r="AJ142" s="93">
        <v>4</v>
      </c>
      <c r="AK142" s="94">
        <f>AVERAGE(Z142,AB142,AD142,AF142,AH142,AJ142)</f>
        <v>3.3333333333333335</v>
      </c>
      <c r="AL142" s="108"/>
      <c r="AM142" s="94">
        <f>W142/AK142</f>
        <v>0.82499999999999996</v>
      </c>
      <c r="AN142" s="93" t="str">
        <f>_xlfn.IFS(AM142&gt;4,"HIGH",AM142&gt;3,"MEDIUM HIGH",AM142&gt;2,"MEDIUM",AM142&gt;1,"MEDIUM LOW",AM142&lt;=1,"LOW")</f>
        <v>LOW</v>
      </c>
      <c r="AO142" s="93">
        <v>1</v>
      </c>
      <c r="AP142" s="93">
        <f>AO142*C142</f>
        <v>4</v>
      </c>
      <c r="AQ142" s="93" t="str">
        <f>_xlfn.IFS(AP142&lt;=5,"LOW RISK",AND(AP142&gt;5,AP142&lt;=12),"MODERATE RISK",AP142&gt;12,"HIGH RISK")</f>
        <v>LOW RISK</v>
      </c>
    </row>
    <row r="143" spans="1:43" ht="56.25">
      <c r="A143" s="108"/>
      <c r="B143" s="93" t="s">
        <v>312</v>
      </c>
      <c r="C143" s="93">
        <v>4</v>
      </c>
      <c r="D143" s="108"/>
      <c r="E143" s="108" t="str">
        <f>VLOOKUP(F143,Sheet2!E:F,2,FALSE)</f>
        <v>LOWLAND</v>
      </c>
      <c r="F143" s="100" t="s">
        <v>244</v>
      </c>
      <c r="G143" s="100" t="s">
        <v>1</v>
      </c>
      <c r="H143" s="101">
        <v>2600000</v>
      </c>
      <c r="I143" s="102">
        <v>24.920999999999999</v>
      </c>
      <c r="J143" s="103">
        <v>4.6696799999999997E-2</v>
      </c>
      <c r="K143" s="101">
        <f>H143*J143</f>
        <v>121411.68</v>
      </c>
      <c r="L143" s="104">
        <f>J143/I143</f>
        <v>1.8737931864692427E-3</v>
      </c>
      <c r="M143" s="99">
        <f>_xlfn.IFS(L143&lt;=5%,1,AND(L143&gt;5%,L143&lt;=15%),2,AND(L143&gt;15%,L143&lt;=30%),3,AND(L143&gt;30%,L143&lt;=50%),4,L143&gt;50%,5)</f>
        <v>1</v>
      </c>
      <c r="N143" s="99" t="str">
        <f>ROUND(L143*100,2)&amp; "% of the road is exposed with a value of "&amp; ROUND(K143*1,2)</f>
        <v>0.19% of the road is exposed with a value of 121411.68</v>
      </c>
      <c r="O143" s="106">
        <v>7.0045199999999993E-3</v>
      </c>
      <c r="P143" s="107">
        <v>0.15</v>
      </c>
      <c r="Q143" s="93">
        <f>_xlfn.IFS(P143&lt;=5%,1,AND(P143&gt;5%,P143&lt;=15%),2,AND(P143&gt;15%,P143&lt;=30%),3,AND(P143&gt;30%,P143&lt;=50%),4,P143&gt;50%,5)</f>
        <v>2</v>
      </c>
      <c r="R143" s="106">
        <v>3.9692279999999996E-2</v>
      </c>
      <c r="S143" s="107">
        <v>0.85</v>
      </c>
      <c r="T143" s="93">
        <f>_xlfn.IFS(S143&lt;=5%,1,AND(S143&gt;5%,S143&lt;=15%),2,AND(S143&gt;15%,S143&lt;=30%),3,AND(S143&gt;30%,S143&lt;=50%),4,S143&gt;50%,5)</f>
        <v>5</v>
      </c>
      <c r="U143" s="94">
        <f>AVERAGE(Q143,T143)</f>
        <v>3.5</v>
      </c>
      <c r="V143" s="93" t="str">
        <f>ROUND(P143*100,2)&amp;"% of the exposed length is cement/asphalt road while " &amp;ROUND(S143*100,2)&amp;"% is rough road"</f>
        <v>15% of the exposed length is cement/asphalt road while 85% is rough road</v>
      </c>
      <c r="W143" s="94">
        <f>AVERAGE(M143,U143)</f>
        <v>2.25</v>
      </c>
      <c r="X143" s="93" t="str">
        <f>_xlfn.IFS(AND(W143&gt;4,W143&lt;=5),"VERY HIGH",AND(W143&gt;3,W143&lt;=4),"HIGH",AND(W143&gt;2,W143&lt;=3),"MODERATE",AND(W143&gt;1,W143&lt;=2),"LOW",W143&lt;=1,"VERY LOW")</f>
        <v>MODERATE</v>
      </c>
      <c r="Y143" s="95" t="s">
        <v>91</v>
      </c>
      <c r="Z143" s="93">
        <v>3</v>
      </c>
      <c r="AA143" s="95" t="s">
        <v>92</v>
      </c>
      <c r="AB143" s="93">
        <v>2</v>
      </c>
      <c r="AC143" s="95" t="s">
        <v>93</v>
      </c>
      <c r="AD143" s="93">
        <v>4</v>
      </c>
      <c r="AE143" s="95" t="s">
        <v>94</v>
      </c>
      <c r="AF143" s="93">
        <v>3</v>
      </c>
      <c r="AG143" s="95" t="s">
        <v>90</v>
      </c>
      <c r="AH143" s="93">
        <v>4</v>
      </c>
      <c r="AI143" s="97" t="s">
        <v>89</v>
      </c>
      <c r="AJ143" s="93">
        <v>4</v>
      </c>
      <c r="AK143" s="94">
        <f>AVERAGE(Z143,AB143,AD143,AF143,AH143,AJ143)</f>
        <v>3.3333333333333335</v>
      </c>
      <c r="AL143" s="108"/>
      <c r="AM143" s="94">
        <f>W143/AK143</f>
        <v>0.67499999999999993</v>
      </c>
      <c r="AN143" s="93" t="str">
        <f>_xlfn.IFS(AM143&gt;4,"HIGH",AM143&gt;3,"MEDIUM HIGH",AM143&gt;2,"MEDIUM",AM143&gt;1,"MEDIUM LOW",AM143&lt;=1,"LOW")</f>
        <v>LOW</v>
      </c>
      <c r="AO143" s="93">
        <v>1</v>
      </c>
      <c r="AP143" s="93">
        <f>AO143*C143</f>
        <v>4</v>
      </c>
      <c r="AQ143" s="93" t="str">
        <f>_xlfn.IFS(AP143&lt;=5,"LOW RISK",AND(AP143&gt;5,AP143&lt;=12),"MODERATE RISK",AP143&gt;12,"HIGH RISK")</f>
        <v>LOW RISK</v>
      </c>
    </row>
    <row r="144" spans="1:43" ht="56.25">
      <c r="A144" s="108"/>
      <c r="B144" s="93" t="s">
        <v>312</v>
      </c>
      <c r="C144" s="93">
        <v>4</v>
      </c>
      <c r="D144" s="108"/>
      <c r="E144" s="108" t="str">
        <f>VLOOKUP(F144,Sheet2!E:F,2,FALSE)</f>
        <v>LOWLAND</v>
      </c>
      <c r="F144" s="100" t="s">
        <v>247</v>
      </c>
      <c r="G144" s="100" t="s">
        <v>1</v>
      </c>
      <c r="H144" s="101">
        <v>2600000</v>
      </c>
      <c r="I144" s="102">
        <v>10.1265</v>
      </c>
      <c r="J144" s="103">
        <v>4.98865E-2</v>
      </c>
      <c r="K144" s="101">
        <f>H144*J144</f>
        <v>129704.9</v>
      </c>
      <c r="L144" s="104">
        <f>J144/I144</f>
        <v>4.9263319014466993E-3</v>
      </c>
      <c r="M144" s="99">
        <f>_xlfn.IFS(L144&lt;=5%,1,AND(L144&gt;5%,L144&lt;=15%),2,AND(L144&gt;15%,L144&lt;=30%),3,AND(L144&gt;30%,L144&lt;=50%),4,L144&gt;50%,5)</f>
        <v>1</v>
      </c>
      <c r="N144" s="99" t="str">
        <f>ROUND(L144*100,2)&amp; "% of the road is exposed with a value of "&amp; ROUND(K144*1,2)</f>
        <v>0.49% of the road is exposed with a value of 129704.9</v>
      </c>
      <c r="O144" s="106">
        <v>2.0902443500000001E-3</v>
      </c>
      <c r="P144" s="107">
        <v>4.19E-2</v>
      </c>
      <c r="Q144" s="93">
        <f>_xlfn.IFS(P144&lt;=5%,1,AND(P144&gt;5%,P144&lt;=15%),2,AND(P144&gt;15%,P144&lt;=30%),3,AND(P144&gt;30%,P144&lt;=50%),4,P144&gt;50%,5)</f>
        <v>1</v>
      </c>
      <c r="R144" s="106">
        <v>4.7796255650000001E-2</v>
      </c>
      <c r="S144" s="107">
        <v>0.95810000000000006</v>
      </c>
      <c r="T144" s="93">
        <f>_xlfn.IFS(S144&lt;=5%,1,AND(S144&gt;5%,S144&lt;=15%),2,AND(S144&gt;15%,S144&lt;=30%),3,AND(S144&gt;30%,S144&lt;=50%),4,S144&gt;50%,5)</f>
        <v>5</v>
      </c>
      <c r="U144" s="94">
        <f>AVERAGE(Q144,T144)</f>
        <v>3</v>
      </c>
      <c r="V144" s="93" t="str">
        <f>ROUND(P144*100,2)&amp;"% of the exposed length is cement/asphalt road while " &amp;ROUND(S144*100,2)&amp;"% is rough road"</f>
        <v>4.19% of the exposed length is cement/asphalt road while 95.81% is rough road</v>
      </c>
      <c r="W144" s="94">
        <f>AVERAGE(M144,U144)</f>
        <v>2</v>
      </c>
      <c r="X144" s="93" t="str">
        <f>_xlfn.IFS(AND(W144&gt;4,W144&lt;=5),"VERY HIGH",AND(W144&gt;3,W144&lt;=4),"HIGH",AND(W144&gt;2,W144&lt;=3),"MODERATE",AND(W144&gt;1,W144&lt;=2),"LOW",W144&lt;=1,"VERY LOW")</f>
        <v>LOW</v>
      </c>
      <c r="Y144" s="95" t="s">
        <v>91</v>
      </c>
      <c r="Z144" s="93">
        <v>3</v>
      </c>
      <c r="AA144" s="95" t="s">
        <v>92</v>
      </c>
      <c r="AB144" s="93">
        <v>2</v>
      </c>
      <c r="AC144" s="95" t="s">
        <v>93</v>
      </c>
      <c r="AD144" s="93">
        <v>4</v>
      </c>
      <c r="AE144" s="95" t="s">
        <v>94</v>
      </c>
      <c r="AF144" s="93">
        <v>3</v>
      </c>
      <c r="AG144" s="95" t="s">
        <v>90</v>
      </c>
      <c r="AH144" s="93">
        <v>4</v>
      </c>
      <c r="AI144" s="97" t="s">
        <v>89</v>
      </c>
      <c r="AJ144" s="93">
        <v>4</v>
      </c>
      <c r="AK144" s="94">
        <f>AVERAGE(Z144,AB144,AD144,AF144,AH144,AJ144)</f>
        <v>3.3333333333333335</v>
      </c>
      <c r="AL144" s="108"/>
      <c r="AM144" s="94">
        <f>W144/AK144</f>
        <v>0.6</v>
      </c>
      <c r="AN144" s="93" t="str">
        <f>_xlfn.IFS(AM144&gt;4,"HIGH",AM144&gt;3,"MEDIUM HIGH",AM144&gt;2,"MEDIUM",AM144&gt;1,"MEDIUM LOW",AM144&lt;=1,"LOW")</f>
        <v>LOW</v>
      </c>
      <c r="AO144" s="93">
        <v>1</v>
      </c>
      <c r="AP144" s="93">
        <f>AO144*C144</f>
        <v>4</v>
      </c>
      <c r="AQ144" s="93" t="str">
        <f>_xlfn.IFS(AP144&lt;=5,"LOW RISK",AND(AP144&gt;5,AP144&lt;=12),"MODERATE RISK",AP144&gt;12,"HIGH RISK")</f>
        <v>LOW RISK</v>
      </c>
    </row>
    <row r="145" spans="1:43" ht="56.25">
      <c r="A145" s="108"/>
      <c r="B145" s="93" t="s">
        <v>312</v>
      </c>
      <c r="C145" s="93">
        <v>4</v>
      </c>
      <c r="D145" s="108"/>
      <c r="E145" s="108" t="str">
        <f>VLOOKUP(F145,Sheet2!E:F,2,FALSE)</f>
        <v>LOWLAND</v>
      </c>
      <c r="F145" s="100" t="s">
        <v>247</v>
      </c>
      <c r="G145" s="100" t="s">
        <v>1</v>
      </c>
      <c r="H145" s="101">
        <v>2600000</v>
      </c>
      <c r="I145" s="102">
        <v>10.1265</v>
      </c>
      <c r="J145" s="103">
        <v>9.6005499999999994E-3</v>
      </c>
      <c r="K145" s="101">
        <f>H145*J145</f>
        <v>24961.429999999997</v>
      </c>
      <c r="L145" s="104">
        <f>J145/I145</f>
        <v>9.4806201550387591E-4</v>
      </c>
      <c r="M145" s="99">
        <f>_xlfn.IFS(L145&lt;=5%,1,AND(L145&gt;5%,L145&lt;=15%),2,AND(L145&gt;15%,L145&lt;=30%),3,AND(L145&gt;30%,L145&lt;=50%),4,L145&gt;50%,5)</f>
        <v>1</v>
      </c>
      <c r="N145" s="99" t="str">
        <f>ROUND(L145*100,2)&amp; "% of the road is exposed with a value of "&amp; ROUND(K145*1,2)</f>
        <v>0.09% of the road is exposed with a value of 24961.43</v>
      </c>
      <c r="O145" s="106">
        <v>4.0226304499999996E-4</v>
      </c>
      <c r="P145" s="107">
        <v>4.19E-2</v>
      </c>
      <c r="Q145" s="93">
        <f>_xlfn.IFS(P145&lt;=5%,1,AND(P145&gt;5%,P145&lt;=15%),2,AND(P145&gt;15%,P145&lt;=30%),3,AND(P145&gt;30%,P145&lt;=50%),4,P145&gt;50%,5)</f>
        <v>1</v>
      </c>
      <c r="R145" s="106">
        <v>9.1982869549999992E-3</v>
      </c>
      <c r="S145" s="107">
        <v>0.95809999999999995</v>
      </c>
      <c r="T145" s="93">
        <f>_xlfn.IFS(S145&lt;=5%,1,AND(S145&gt;5%,S145&lt;=15%),2,AND(S145&gt;15%,S145&lt;=30%),3,AND(S145&gt;30%,S145&lt;=50%),4,S145&gt;50%,5)</f>
        <v>5</v>
      </c>
      <c r="U145" s="94">
        <f>AVERAGE(Q145,T145)</f>
        <v>3</v>
      </c>
      <c r="V145" s="93" t="str">
        <f>ROUND(P145*100,2)&amp;"% of the exposed length is cement/asphalt road while " &amp;ROUND(S145*100,2)&amp;"% is rough road"</f>
        <v>4.19% of the exposed length is cement/asphalt road while 95.81% is rough road</v>
      </c>
      <c r="W145" s="94">
        <f>AVERAGE(M145,U145)</f>
        <v>2</v>
      </c>
      <c r="X145" s="93" t="str">
        <f>_xlfn.IFS(AND(W145&gt;4,W145&lt;=5),"VERY HIGH",AND(W145&gt;3,W145&lt;=4),"HIGH",AND(W145&gt;2,W145&lt;=3),"MODERATE",AND(W145&gt;1,W145&lt;=2),"LOW",W145&lt;=1,"VERY LOW")</f>
        <v>LOW</v>
      </c>
      <c r="Y145" s="95" t="s">
        <v>91</v>
      </c>
      <c r="Z145" s="93">
        <v>3</v>
      </c>
      <c r="AA145" s="95" t="s">
        <v>92</v>
      </c>
      <c r="AB145" s="93">
        <v>2</v>
      </c>
      <c r="AC145" s="95" t="s">
        <v>93</v>
      </c>
      <c r="AD145" s="93">
        <v>4</v>
      </c>
      <c r="AE145" s="95" t="s">
        <v>94</v>
      </c>
      <c r="AF145" s="93">
        <v>3</v>
      </c>
      <c r="AG145" s="95" t="s">
        <v>90</v>
      </c>
      <c r="AH145" s="93">
        <v>4</v>
      </c>
      <c r="AI145" s="97" t="s">
        <v>89</v>
      </c>
      <c r="AJ145" s="93">
        <v>4</v>
      </c>
      <c r="AK145" s="94">
        <f>AVERAGE(Z145,AB145,AD145,AF145,AH145,AJ145)</f>
        <v>3.3333333333333335</v>
      </c>
      <c r="AL145" s="108"/>
      <c r="AM145" s="94">
        <f>W145/AK145</f>
        <v>0.6</v>
      </c>
      <c r="AN145" s="93" t="str">
        <f>_xlfn.IFS(AM145&gt;4,"HIGH",AM145&gt;3,"MEDIUM HIGH",AM145&gt;2,"MEDIUM",AM145&gt;1,"MEDIUM LOW",AM145&lt;=1,"LOW")</f>
        <v>LOW</v>
      </c>
      <c r="AO145" s="93">
        <v>1</v>
      </c>
      <c r="AP145" s="93">
        <f>AO145*C145</f>
        <v>4</v>
      </c>
      <c r="AQ145" s="93" t="str">
        <f>_xlfn.IFS(AP145&lt;=5,"LOW RISK",AND(AP145&gt;5,AP145&lt;=12),"MODERATE RISK",AP145&gt;12,"HIGH RISK")</f>
        <v>LOW RISK</v>
      </c>
    </row>
    <row r="146" spans="1:43" ht="56.25">
      <c r="A146" s="108"/>
      <c r="B146" s="93" t="s">
        <v>312</v>
      </c>
      <c r="C146" s="93">
        <v>4</v>
      </c>
      <c r="D146" s="108"/>
      <c r="E146" s="108" t="str">
        <f>VLOOKUP(F146,Sheet2!E:F,2,FALSE)</f>
        <v>LOWLAND</v>
      </c>
      <c r="F146" s="100" t="s">
        <v>41</v>
      </c>
      <c r="G146" s="100" t="s">
        <v>49</v>
      </c>
      <c r="H146" s="101">
        <v>2600000</v>
      </c>
      <c r="I146" s="102">
        <v>3.6571400000000001</v>
      </c>
      <c r="J146" s="103">
        <v>0.31443100000000002</v>
      </c>
      <c r="K146" s="101">
        <f>H146*J146</f>
        <v>817520.60000000009</v>
      </c>
      <c r="L146" s="104">
        <f>J146/I146</f>
        <v>8.5977293732260734E-2</v>
      </c>
      <c r="M146" s="99">
        <f>_xlfn.IFS(L146&lt;=5%,1,AND(L146&gt;5%,L146&lt;=15%),2,AND(L146&gt;15%,L146&lt;=30%),3,AND(L146&gt;30%,L146&lt;=50%),4,L146&gt;50%,5)</f>
        <v>2</v>
      </c>
      <c r="N146" s="99" t="str">
        <f>ROUND(L146*100,2)&amp; "% of the road is exposed with a value of "&amp; ROUND(K146*1,2)</f>
        <v>8.6% of the road is exposed with a value of 817520.6</v>
      </c>
      <c r="O146" s="106">
        <v>5.1723899500000003E-2</v>
      </c>
      <c r="P146" s="107">
        <v>0.16450000000000001</v>
      </c>
      <c r="Q146" s="93">
        <f>_xlfn.IFS(P146&lt;=5%,1,AND(P146&gt;5%,P146&lt;=15%),2,AND(P146&gt;15%,P146&lt;=30%),3,AND(P146&gt;30%,P146&lt;=50%),4,P146&gt;50%,5)</f>
        <v>3</v>
      </c>
      <c r="R146" s="106">
        <v>0.26270710050000001</v>
      </c>
      <c r="S146" s="107">
        <v>0.83550000000000002</v>
      </c>
      <c r="T146" s="93">
        <f>_xlfn.IFS(S146&lt;=5%,1,AND(S146&gt;5%,S146&lt;=15%),2,AND(S146&gt;15%,S146&lt;=30%),3,AND(S146&gt;30%,S146&lt;=50%),4,S146&gt;50%,5)</f>
        <v>5</v>
      </c>
      <c r="U146" s="94">
        <f>AVERAGE(Q146,T146)</f>
        <v>4</v>
      </c>
      <c r="V146" s="93" t="str">
        <f>ROUND(P146*100,2)&amp;"% of the exposed length is cement/asphalt road while " &amp;ROUND(S146*100,2)&amp;"% is rough road"</f>
        <v>16.45% of the exposed length is cement/asphalt road while 83.55% is rough road</v>
      </c>
      <c r="W146" s="94">
        <f>AVERAGE(M146,U146)</f>
        <v>3</v>
      </c>
      <c r="X146" s="93" t="str">
        <f>_xlfn.IFS(AND(W146&gt;4,W146&lt;=5),"VERY HIGH",AND(W146&gt;3,W146&lt;=4),"HIGH",AND(W146&gt;2,W146&lt;=3),"MODERATE",AND(W146&gt;1,W146&lt;=2),"LOW",W146&lt;=1,"VERY LOW")</f>
        <v>MODERATE</v>
      </c>
      <c r="Y146" s="95" t="s">
        <v>91</v>
      </c>
      <c r="Z146" s="93">
        <v>3</v>
      </c>
      <c r="AA146" s="95" t="s">
        <v>92</v>
      </c>
      <c r="AB146" s="93">
        <v>2</v>
      </c>
      <c r="AC146" s="95" t="s">
        <v>93</v>
      </c>
      <c r="AD146" s="93">
        <v>4</v>
      </c>
      <c r="AE146" s="95" t="s">
        <v>94</v>
      </c>
      <c r="AF146" s="93">
        <v>3</v>
      </c>
      <c r="AG146" s="95" t="s">
        <v>90</v>
      </c>
      <c r="AH146" s="93">
        <v>4</v>
      </c>
      <c r="AI146" s="97" t="s">
        <v>89</v>
      </c>
      <c r="AJ146" s="93">
        <v>4</v>
      </c>
      <c r="AK146" s="94">
        <f>AVERAGE(Z146,AB146,AD146,AF146,AH146,AJ146)</f>
        <v>3.3333333333333335</v>
      </c>
      <c r="AL146" s="108"/>
      <c r="AM146" s="94">
        <f>W146/AK146</f>
        <v>0.89999999999999991</v>
      </c>
      <c r="AN146" s="93" t="str">
        <f>_xlfn.IFS(AM146&gt;4,"HIGH",AM146&gt;3,"MEDIUM HIGH",AM146&gt;2,"MEDIUM",AM146&gt;1,"MEDIUM LOW",AM146&lt;=1,"LOW")</f>
        <v>LOW</v>
      </c>
      <c r="AO146" s="93">
        <v>1</v>
      </c>
      <c r="AP146" s="93">
        <f>AO146*C146</f>
        <v>4</v>
      </c>
      <c r="AQ146" s="93" t="str">
        <f>_xlfn.IFS(AP146&lt;=5,"LOW RISK",AND(AP146&gt;5,AP146&lt;=12),"MODERATE RISK",AP146&gt;12,"HIGH RISK")</f>
        <v>LOW RISK</v>
      </c>
    </row>
    <row r="147" spans="1:43" ht="56.25">
      <c r="A147" s="108"/>
      <c r="B147" s="93" t="s">
        <v>312</v>
      </c>
      <c r="C147" s="93">
        <v>4</v>
      </c>
      <c r="D147" s="108"/>
      <c r="E147" s="108" t="str">
        <f>VLOOKUP(F147,Sheet2!E:F,2,FALSE)</f>
        <v>LOWLAND</v>
      </c>
      <c r="F147" s="100" t="s">
        <v>41</v>
      </c>
      <c r="G147" s="100" t="s">
        <v>300</v>
      </c>
      <c r="H147" s="101">
        <v>5200000</v>
      </c>
      <c r="I147" s="102">
        <v>2.2755399999999999</v>
      </c>
      <c r="J147" s="103">
        <v>1.16923</v>
      </c>
      <c r="K147" s="101">
        <f>H147*J147</f>
        <v>6079996</v>
      </c>
      <c r="L147" s="104">
        <f>J147/I147</f>
        <v>0.51382528982131714</v>
      </c>
      <c r="M147" s="99">
        <f>_xlfn.IFS(L147&lt;=5%,1,AND(L147&gt;5%,L147&lt;=15%),2,AND(L147&gt;15%,L147&lt;=30%),3,AND(L147&gt;30%,L147&lt;=50%),4,L147&gt;50%,5)</f>
        <v>5</v>
      </c>
      <c r="N147" s="99" t="str">
        <f>ROUND(L147*100,2)&amp; "% of the road is exposed with a value of "&amp; ROUND(K147*1,2)</f>
        <v>51.38% of the road is exposed with a value of 6079996</v>
      </c>
      <c r="O147" s="106">
        <v>1.16923</v>
      </c>
      <c r="P147" s="107">
        <v>1</v>
      </c>
      <c r="Q147" s="93">
        <f>_xlfn.IFS(P147&lt;=5%,1,AND(P147&gt;5%,P147&lt;=15%),2,AND(P147&gt;15%,P147&lt;=30%),3,AND(P147&gt;30%,P147&lt;=50%),4,P147&gt;50%,5)</f>
        <v>5</v>
      </c>
      <c r="R147" s="106">
        <v>0</v>
      </c>
      <c r="S147" s="107">
        <v>0</v>
      </c>
      <c r="T147" s="93">
        <f>_xlfn.IFS(S147&lt;=5%,1,AND(S147&gt;5%,S147&lt;=15%),2,AND(S147&gt;15%,S147&lt;=30%),3,AND(S147&gt;30%,S147&lt;=50%),4,S147&gt;50%,5)</f>
        <v>1</v>
      </c>
      <c r="U147" s="94">
        <f>AVERAGE(Q147,T147)</f>
        <v>3</v>
      </c>
      <c r="V147" s="93" t="str">
        <f>ROUND(P147*100,2)&amp;"% of the exposed length is cement/asphalt road while " &amp;ROUND(S147*100,2)&amp;"% is rough road"</f>
        <v>100% of the exposed length is cement/asphalt road while 0% is rough road</v>
      </c>
      <c r="W147" s="94">
        <f>AVERAGE(M147,U147)</f>
        <v>4</v>
      </c>
      <c r="X147" s="93" t="str">
        <f>_xlfn.IFS(AND(W147&gt;4,W147&lt;=5),"VERY HIGH",AND(W147&gt;3,W147&lt;=4),"HIGH",AND(W147&gt;2,W147&lt;=3),"MODERATE",AND(W147&gt;1,W147&lt;=2),"LOW",W147&lt;=1,"VERY LOW")</f>
        <v>HIGH</v>
      </c>
      <c r="Y147" s="95" t="s">
        <v>91</v>
      </c>
      <c r="Z147" s="93">
        <v>3</v>
      </c>
      <c r="AA147" s="95" t="s">
        <v>92</v>
      </c>
      <c r="AB147" s="93">
        <v>2</v>
      </c>
      <c r="AC147" s="95" t="s">
        <v>93</v>
      </c>
      <c r="AD147" s="93">
        <v>4</v>
      </c>
      <c r="AE147" s="95" t="s">
        <v>94</v>
      </c>
      <c r="AF147" s="93">
        <v>3</v>
      </c>
      <c r="AG147" s="95" t="s">
        <v>90</v>
      </c>
      <c r="AH147" s="93">
        <v>4</v>
      </c>
      <c r="AI147" s="97" t="s">
        <v>89</v>
      </c>
      <c r="AJ147" s="93">
        <v>4</v>
      </c>
      <c r="AK147" s="94">
        <f>AVERAGE(Z147,AB147,AD147,AF147,AH147,AJ147)</f>
        <v>3.3333333333333335</v>
      </c>
      <c r="AL147" s="108"/>
      <c r="AM147" s="94">
        <f>W147/AK147</f>
        <v>1.2</v>
      </c>
      <c r="AN147" s="93" t="str">
        <f>_xlfn.IFS(AM147&gt;4,"HIGH",AM147&gt;3,"MEDIUM HIGH",AM147&gt;2,"MEDIUM",AM147&gt;1,"MEDIUM LOW",AM147&lt;=1,"LOW")</f>
        <v>MEDIUM LOW</v>
      </c>
      <c r="AO147" s="93">
        <v>1</v>
      </c>
      <c r="AP147" s="93">
        <f>AO147*C147</f>
        <v>4</v>
      </c>
      <c r="AQ147" s="93" t="str">
        <f>_xlfn.IFS(AP147&lt;=5,"LOW RISK",AND(AP147&gt;5,AP147&lt;=12),"MODERATE RISK",AP147&gt;12,"HIGH RISK")</f>
        <v>LOW RISK</v>
      </c>
    </row>
    <row r="148" spans="1:43" ht="56.25">
      <c r="A148" s="93"/>
      <c r="B148" s="93" t="s">
        <v>312</v>
      </c>
      <c r="C148" s="93">
        <v>4</v>
      </c>
      <c r="D148" s="93"/>
      <c r="E148" s="108" t="str">
        <f>VLOOKUP(F148,Sheet2!E:F,2,FALSE)</f>
        <v>UPLAND</v>
      </c>
      <c r="F148" s="100" t="s">
        <v>232</v>
      </c>
      <c r="G148" s="100" t="s">
        <v>49</v>
      </c>
      <c r="H148" s="101">
        <v>2600000</v>
      </c>
      <c r="I148" s="102">
        <v>0.78290000000000004</v>
      </c>
      <c r="J148" s="103">
        <v>1.2469600000000001E-2</v>
      </c>
      <c r="K148" s="101">
        <f>H148*J148</f>
        <v>32420.960000000003</v>
      </c>
      <c r="L148" s="104">
        <f>J148/I148</f>
        <v>1.5927449227232087E-2</v>
      </c>
      <c r="M148" s="99">
        <f>_xlfn.IFS(L148&lt;=5%,1,AND(L148&gt;5%,L148&lt;=15%),2,AND(L148&gt;15%,L148&lt;=30%),3,AND(L148&gt;30%,L148&lt;=50%),4,L148&gt;50%,5)</f>
        <v>1</v>
      </c>
      <c r="N148" s="99" t="str">
        <f>ROUND(L148*100,2)&amp; "% of the road is exposed with a value of "&amp; ROUND(K148*1,2)</f>
        <v>1.59% of the road is exposed with a value of 32420.96</v>
      </c>
      <c r="O148" s="106">
        <v>8.9781119999999999E-3</v>
      </c>
      <c r="P148" s="107">
        <v>0.72</v>
      </c>
      <c r="Q148" s="93">
        <f>_xlfn.IFS(P148&lt;=5%,1,AND(P148&gt;5%,P148&lt;=15%),2,AND(P148&gt;15%,P148&lt;=30%),3,AND(P148&gt;30%,P148&lt;=50%),4,P148&gt;50%,5)</f>
        <v>5</v>
      </c>
      <c r="R148" s="106">
        <v>3.4914880000000009E-3</v>
      </c>
      <c r="S148" s="107">
        <v>0.28000000000000008</v>
      </c>
      <c r="T148" s="93">
        <f>_xlfn.IFS(S148&lt;=5%,1,AND(S148&gt;5%,S148&lt;=15%),2,AND(S148&gt;15%,S148&lt;=30%),3,AND(S148&gt;30%,S148&lt;=50%),4,S148&gt;50%,5)</f>
        <v>3</v>
      </c>
      <c r="U148" s="94">
        <f>AVERAGE(Q148,T148)</f>
        <v>4</v>
      </c>
      <c r="V148" s="93" t="str">
        <f>ROUND(P148*100,2)&amp;"% of the exposed length is cement/asphalt road while " &amp;ROUND(S148*100,2)&amp;"% is rough road"</f>
        <v>72% of the exposed length is cement/asphalt road while 28% is rough road</v>
      </c>
      <c r="W148" s="94">
        <f>AVERAGE(M148,U148)</f>
        <v>2.5</v>
      </c>
      <c r="X148" s="93" t="str">
        <f>_xlfn.IFS(AND(W148&gt;4,W148&lt;=5),"VERY HIGH",AND(W148&gt;3,W148&lt;=4),"HIGH",AND(W148&gt;2,W148&lt;=3),"MODERATE",AND(W148&gt;1,W148&lt;=2),"LOW",W148&lt;=1,"VERY LOW")</f>
        <v>MODERATE</v>
      </c>
      <c r="Y148" s="95" t="s">
        <v>91</v>
      </c>
      <c r="Z148" s="93">
        <v>3</v>
      </c>
      <c r="AA148" s="95" t="s">
        <v>92</v>
      </c>
      <c r="AB148" s="93">
        <v>2</v>
      </c>
      <c r="AC148" s="95" t="s">
        <v>93</v>
      </c>
      <c r="AD148" s="93">
        <v>4</v>
      </c>
      <c r="AE148" s="95" t="s">
        <v>94</v>
      </c>
      <c r="AF148" s="93">
        <v>3</v>
      </c>
      <c r="AG148" s="95" t="s">
        <v>90</v>
      </c>
      <c r="AH148" s="93">
        <v>4</v>
      </c>
      <c r="AI148" s="97" t="s">
        <v>89</v>
      </c>
      <c r="AJ148" s="93">
        <v>4</v>
      </c>
      <c r="AK148" s="94">
        <f>AVERAGE(Z148,AB148,AD148,AF148,AH148,AJ148)</f>
        <v>3.3333333333333335</v>
      </c>
      <c r="AL148" s="93"/>
      <c r="AM148" s="94">
        <f>W148/AK148</f>
        <v>0.75</v>
      </c>
      <c r="AN148" s="93" t="str">
        <f>_xlfn.IFS(AM148&gt;4,"HIGH",AM148&gt;3,"MEDIUM HIGH",AM148&gt;2,"MEDIUM",AM148&gt;1,"MEDIUM LOW",AM148&lt;=1,"LOW")</f>
        <v>LOW</v>
      </c>
      <c r="AO148" s="93">
        <v>1</v>
      </c>
      <c r="AP148" s="93">
        <f>AO148*C148</f>
        <v>4</v>
      </c>
      <c r="AQ148" s="93" t="str">
        <f>_xlfn.IFS(AP148&lt;=5,"LOW RISK",AND(AP148&gt;5,AP148&lt;=12),"MODERATE RISK",AP148&gt;12,"HIGH RISK")</f>
        <v>LOW RISK</v>
      </c>
    </row>
    <row r="149" spans="1:43" ht="56.25">
      <c r="A149" s="93"/>
      <c r="B149" s="93" t="s">
        <v>312</v>
      </c>
      <c r="C149" s="93">
        <v>4</v>
      </c>
      <c r="D149" s="93"/>
      <c r="E149" s="108" t="str">
        <f>VLOOKUP(F149,Sheet2!E:F,2,FALSE)</f>
        <v>UPLAND</v>
      </c>
      <c r="F149" s="100" t="s">
        <v>232</v>
      </c>
      <c r="G149" s="100" t="s">
        <v>49</v>
      </c>
      <c r="H149" s="101">
        <v>2600000</v>
      </c>
      <c r="I149" s="102">
        <v>0.78290000000000004</v>
      </c>
      <c r="J149" s="103">
        <v>1.24575E-2</v>
      </c>
      <c r="K149" s="101">
        <f>H149*J149</f>
        <v>32389.5</v>
      </c>
      <c r="L149" s="104">
        <f>J149/I149</f>
        <v>1.591199386894878E-2</v>
      </c>
      <c r="M149" s="99">
        <f>_xlfn.IFS(L149&lt;=5%,1,AND(L149&gt;5%,L149&lt;=15%),2,AND(L149&gt;15%,L149&lt;=30%),3,AND(L149&gt;30%,L149&lt;=50%),4,L149&gt;50%,5)</f>
        <v>1</v>
      </c>
      <c r="N149" s="99" t="str">
        <f>ROUND(L149*100,2)&amp; "% of the road is exposed with a value of "&amp; ROUND(K149*1,2)</f>
        <v>1.59% of the road is exposed with a value of 32389.5</v>
      </c>
      <c r="O149" s="106">
        <v>8.9693999999999989E-3</v>
      </c>
      <c r="P149" s="107">
        <v>0.72</v>
      </c>
      <c r="Q149" s="93">
        <f>_xlfn.IFS(P149&lt;=5%,1,AND(P149&gt;5%,P149&lt;=15%),2,AND(P149&gt;15%,P149&lt;=30%),3,AND(P149&gt;30%,P149&lt;=50%),4,P149&gt;50%,5)</f>
        <v>5</v>
      </c>
      <c r="R149" s="106">
        <v>3.4881000000000009E-3</v>
      </c>
      <c r="S149" s="107">
        <v>0.28000000000000008</v>
      </c>
      <c r="T149" s="93">
        <f>_xlfn.IFS(S149&lt;=5%,1,AND(S149&gt;5%,S149&lt;=15%),2,AND(S149&gt;15%,S149&lt;=30%),3,AND(S149&gt;30%,S149&lt;=50%),4,S149&gt;50%,5)</f>
        <v>3</v>
      </c>
      <c r="U149" s="94">
        <f>AVERAGE(Q149,T149)</f>
        <v>4</v>
      </c>
      <c r="V149" s="93" t="str">
        <f>ROUND(P149*100,2)&amp;"% of the exposed length is cement/asphalt road while " &amp;ROUND(S149*100,2)&amp;"% is rough road"</f>
        <v>72% of the exposed length is cement/asphalt road while 28% is rough road</v>
      </c>
      <c r="W149" s="94">
        <f>AVERAGE(M149,U149)</f>
        <v>2.5</v>
      </c>
      <c r="X149" s="93" t="str">
        <f>_xlfn.IFS(AND(W149&gt;4,W149&lt;=5),"VERY HIGH",AND(W149&gt;3,W149&lt;=4),"HIGH",AND(W149&gt;2,W149&lt;=3),"MODERATE",AND(W149&gt;1,W149&lt;=2),"LOW",W149&lt;=1,"VERY LOW")</f>
        <v>MODERATE</v>
      </c>
      <c r="Y149" s="95" t="s">
        <v>91</v>
      </c>
      <c r="Z149" s="93">
        <v>3</v>
      </c>
      <c r="AA149" s="95" t="s">
        <v>92</v>
      </c>
      <c r="AB149" s="93">
        <v>2</v>
      </c>
      <c r="AC149" s="95" t="s">
        <v>93</v>
      </c>
      <c r="AD149" s="93">
        <v>4</v>
      </c>
      <c r="AE149" s="95" t="s">
        <v>94</v>
      </c>
      <c r="AF149" s="93">
        <v>3</v>
      </c>
      <c r="AG149" s="95" t="s">
        <v>90</v>
      </c>
      <c r="AH149" s="93">
        <v>4</v>
      </c>
      <c r="AI149" s="97" t="s">
        <v>89</v>
      </c>
      <c r="AJ149" s="93">
        <v>4</v>
      </c>
      <c r="AK149" s="94">
        <f>AVERAGE(Z149,AB149,AD149,AF149,AH149,AJ149)</f>
        <v>3.3333333333333335</v>
      </c>
      <c r="AL149" s="93"/>
      <c r="AM149" s="94">
        <f>W149/AK149</f>
        <v>0.75</v>
      </c>
      <c r="AN149" s="93" t="str">
        <f>_xlfn.IFS(AM149&gt;4,"HIGH",AM149&gt;3,"MEDIUM HIGH",AM149&gt;2,"MEDIUM",AM149&gt;1,"MEDIUM LOW",AM149&lt;=1,"LOW")</f>
        <v>LOW</v>
      </c>
      <c r="AO149" s="93">
        <v>1</v>
      </c>
      <c r="AP149" s="93">
        <f>AO149*C149</f>
        <v>4</v>
      </c>
      <c r="AQ149" s="93" t="str">
        <f>_xlfn.IFS(AP149&lt;=5,"LOW RISK",AND(AP149&gt;5,AP149&lt;=12),"MODERATE RISK",AP149&gt;12,"HIGH RISK")</f>
        <v>LOW RISK</v>
      </c>
    </row>
    <row r="150" spans="1:43" ht="56.25">
      <c r="A150" s="93"/>
      <c r="B150" s="93" t="s">
        <v>312</v>
      </c>
      <c r="C150" s="93">
        <v>4</v>
      </c>
      <c r="D150" s="93"/>
      <c r="E150" s="108" t="str">
        <f>VLOOKUP(F150,Sheet2!E:F,2,FALSE)</f>
        <v>UPLAND</v>
      </c>
      <c r="F150" s="100" t="s">
        <v>232</v>
      </c>
      <c r="G150" s="100" t="s">
        <v>49</v>
      </c>
      <c r="H150" s="101">
        <v>2600000</v>
      </c>
      <c r="I150" s="102">
        <v>0.78290000000000004</v>
      </c>
      <c r="J150" s="103">
        <v>0.24173900000000001</v>
      </c>
      <c r="K150" s="101">
        <f>H150*J150</f>
        <v>628521.4</v>
      </c>
      <c r="L150" s="104">
        <f>J150/I150</f>
        <v>0.30877378975603526</v>
      </c>
      <c r="M150" s="99">
        <f>_xlfn.IFS(L150&lt;=5%,1,AND(L150&gt;5%,L150&lt;=15%),2,AND(L150&gt;15%,L150&lt;=30%),3,AND(L150&gt;30%,L150&lt;=50%),4,L150&gt;50%,5)</f>
        <v>4</v>
      </c>
      <c r="N150" s="99" t="str">
        <f>ROUND(L150*100,2)&amp; "% of the road is exposed with a value of "&amp; ROUND(K150*1,2)</f>
        <v>30.88% of the road is exposed with a value of 628521.4</v>
      </c>
      <c r="O150" s="106">
        <v>0.17405208</v>
      </c>
      <c r="P150" s="107">
        <v>0.72</v>
      </c>
      <c r="Q150" s="93">
        <f>_xlfn.IFS(P150&lt;=5%,1,AND(P150&gt;5%,P150&lt;=15%),2,AND(P150&gt;15%,P150&lt;=30%),3,AND(P150&gt;30%,P150&lt;=50%),4,P150&gt;50%,5)</f>
        <v>5</v>
      </c>
      <c r="R150" s="106">
        <v>6.7686920000000012E-2</v>
      </c>
      <c r="S150" s="107">
        <v>0.28000000000000003</v>
      </c>
      <c r="T150" s="93">
        <f>_xlfn.IFS(S150&lt;=5%,1,AND(S150&gt;5%,S150&lt;=15%),2,AND(S150&gt;15%,S150&lt;=30%),3,AND(S150&gt;30%,S150&lt;=50%),4,S150&gt;50%,5)</f>
        <v>3</v>
      </c>
      <c r="U150" s="94">
        <f>AVERAGE(Q150,T150)</f>
        <v>4</v>
      </c>
      <c r="V150" s="93" t="str">
        <f>ROUND(P150*100,2)&amp;"% of the exposed length is cement/asphalt road while " &amp;ROUND(S150*100,2)&amp;"% is rough road"</f>
        <v>72% of the exposed length is cement/asphalt road while 28% is rough road</v>
      </c>
      <c r="W150" s="94">
        <f>AVERAGE(M150,U150)</f>
        <v>4</v>
      </c>
      <c r="X150" s="93" t="str">
        <f>_xlfn.IFS(AND(W150&gt;4,W150&lt;=5),"VERY HIGH",AND(W150&gt;3,W150&lt;=4),"HIGH",AND(W150&gt;2,W150&lt;=3),"MODERATE",AND(W150&gt;1,W150&lt;=2),"LOW",W150&lt;=1,"VERY LOW")</f>
        <v>HIGH</v>
      </c>
      <c r="Y150" s="95" t="s">
        <v>91</v>
      </c>
      <c r="Z150" s="93">
        <v>3</v>
      </c>
      <c r="AA150" s="95" t="s">
        <v>92</v>
      </c>
      <c r="AB150" s="93">
        <v>2</v>
      </c>
      <c r="AC150" s="95" t="s">
        <v>93</v>
      </c>
      <c r="AD150" s="93">
        <v>4</v>
      </c>
      <c r="AE150" s="95" t="s">
        <v>94</v>
      </c>
      <c r="AF150" s="93">
        <v>3</v>
      </c>
      <c r="AG150" s="95" t="s">
        <v>90</v>
      </c>
      <c r="AH150" s="93">
        <v>4</v>
      </c>
      <c r="AI150" s="97" t="s">
        <v>89</v>
      </c>
      <c r="AJ150" s="93">
        <v>4</v>
      </c>
      <c r="AK150" s="94">
        <f>AVERAGE(Z150,AB150,AD150,AF150,AH150,AJ150)</f>
        <v>3.3333333333333335</v>
      </c>
      <c r="AL150" s="93"/>
      <c r="AM150" s="94">
        <f>W150/AK150</f>
        <v>1.2</v>
      </c>
      <c r="AN150" s="93" t="str">
        <f>_xlfn.IFS(AM150&gt;4,"HIGH",AM150&gt;3,"MEDIUM HIGH",AM150&gt;2,"MEDIUM",AM150&gt;1,"MEDIUM LOW",AM150&lt;=1,"LOW")</f>
        <v>MEDIUM LOW</v>
      </c>
      <c r="AO150" s="93">
        <v>1</v>
      </c>
      <c r="AP150" s="93">
        <f>AO150*C150</f>
        <v>4</v>
      </c>
      <c r="AQ150" s="93" t="str">
        <f>_xlfn.IFS(AP150&lt;=5,"LOW RISK",AND(AP150&gt;5,AP150&lt;=12),"MODERATE RISK",AP150&gt;12,"HIGH RISK")</f>
        <v>LOW RISK</v>
      </c>
    </row>
    <row r="151" spans="1:43" ht="56.25">
      <c r="A151" s="93"/>
      <c r="B151" s="93" t="s">
        <v>312</v>
      </c>
      <c r="C151" s="93">
        <v>4</v>
      </c>
      <c r="D151" s="93"/>
      <c r="E151" s="108" t="str">
        <f>VLOOKUP(F151,Sheet2!E:F,2,FALSE)</f>
        <v>UPLAND</v>
      </c>
      <c r="F151" s="100" t="s">
        <v>236</v>
      </c>
      <c r="G151" s="100" t="s">
        <v>1</v>
      </c>
      <c r="H151" s="101">
        <v>2600000</v>
      </c>
      <c r="I151" s="102">
        <v>17.492000000000001</v>
      </c>
      <c r="J151" s="103">
        <v>0.48498799999999997</v>
      </c>
      <c r="K151" s="101">
        <f>H151*J151</f>
        <v>1260968.8</v>
      </c>
      <c r="L151" s="104">
        <f>J151/I151</f>
        <v>2.7726274868511317E-2</v>
      </c>
      <c r="M151" s="99">
        <f>_xlfn.IFS(L151&lt;=5%,1,AND(L151&gt;5%,L151&lt;=15%),2,AND(L151&gt;15%,L151&lt;=30%),3,AND(L151&gt;30%,L151&lt;=50%),4,L151&gt;50%,5)</f>
        <v>1</v>
      </c>
      <c r="N151" s="99" t="str">
        <f>ROUND(L151*100,2)&amp; "% of the road is exposed with a value of "&amp; ROUND(K151*1,2)</f>
        <v>2.77% of the road is exposed with a value of 1260968.8</v>
      </c>
      <c r="O151" s="106">
        <v>8.390292399999999E-3</v>
      </c>
      <c r="P151" s="107">
        <v>1.7299999999999999E-2</v>
      </c>
      <c r="Q151" s="93">
        <f>_xlfn.IFS(P151&lt;=5%,1,AND(P151&gt;5%,P151&lt;=15%),2,AND(P151&gt;15%,P151&lt;=30%),3,AND(P151&gt;30%,P151&lt;=50%),4,P151&gt;50%,5)</f>
        <v>1</v>
      </c>
      <c r="R151" s="106">
        <v>0.47659770759999998</v>
      </c>
      <c r="S151" s="107">
        <v>0.98270000000000002</v>
      </c>
      <c r="T151" s="93">
        <f>_xlfn.IFS(S151&lt;=5%,1,AND(S151&gt;5%,S151&lt;=15%),2,AND(S151&gt;15%,S151&lt;=30%),3,AND(S151&gt;30%,S151&lt;=50%),4,S151&gt;50%,5)</f>
        <v>5</v>
      </c>
      <c r="U151" s="94">
        <f>AVERAGE(Q151,T151)</f>
        <v>3</v>
      </c>
      <c r="V151" s="93" t="str">
        <f>ROUND(P151*100,2)&amp;"% of the exposed length is cement/asphalt road while " &amp;ROUND(S151*100,2)&amp;"% is rough road"</f>
        <v>1.73% of the exposed length is cement/asphalt road while 98.27% is rough road</v>
      </c>
      <c r="W151" s="94">
        <f>AVERAGE(M151,U151)</f>
        <v>2</v>
      </c>
      <c r="X151" s="93" t="str">
        <f>_xlfn.IFS(AND(W151&gt;4,W151&lt;=5),"VERY HIGH",AND(W151&gt;3,W151&lt;=4),"HIGH",AND(W151&gt;2,W151&lt;=3),"MODERATE",AND(W151&gt;1,W151&lt;=2),"LOW",W151&lt;=1,"VERY LOW")</f>
        <v>LOW</v>
      </c>
      <c r="Y151" s="95" t="s">
        <v>91</v>
      </c>
      <c r="Z151" s="93">
        <v>3</v>
      </c>
      <c r="AA151" s="95" t="s">
        <v>92</v>
      </c>
      <c r="AB151" s="93">
        <v>2</v>
      </c>
      <c r="AC151" s="95" t="s">
        <v>93</v>
      </c>
      <c r="AD151" s="93">
        <v>4</v>
      </c>
      <c r="AE151" s="95" t="s">
        <v>94</v>
      </c>
      <c r="AF151" s="93">
        <v>3</v>
      </c>
      <c r="AG151" s="95" t="s">
        <v>90</v>
      </c>
      <c r="AH151" s="93">
        <v>4</v>
      </c>
      <c r="AI151" s="97" t="s">
        <v>89</v>
      </c>
      <c r="AJ151" s="93">
        <v>4</v>
      </c>
      <c r="AK151" s="94">
        <f>AVERAGE(Z151,AB151,AD151,AF151,AH151,AJ151)</f>
        <v>3.3333333333333335</v>
      </c>
      <c r="AL151" s="93"/>
      <c r="AM151" s="94">
        <f>W151/AK151</f>
        <v>0.6</v>
      </c>
      <c r="AN151" s="93" t="str">
        <f>_xlfn.IFS(AM151&gt;4,"HIGH",AM151&gt;3,"MEDIUM HIGH",AM151&gt;2,"MEDIUM",AM151&gt;1,"MEDIUM LOW",AM151&lt;=1,"LOW")</f>
        <v>LOW</v>
      </c>
      <c r="AO151" s="93">
        <v>1</v>
      </c>
      <c r="AP151" s="93">
        <f>AO151*C151</f>
        <v>4</v>
      </c>
      <c r="AQ151" s="93" t="str">
        <f>_xlfn.IFS(AP151&lt;=5,"LOW RISK",AND(AP151&gt;5,AP151&lt;=12),"MODERATE RISK",AP151&gt;12,"HIGH RISK")</f>
        <v>LOW RISK</v>
      </c>
    </row>
    <row r="152" spans="1:43" ht="56.25">
      <c r="A152" s="108"/>
      <c r="B152" s="93" t="s">
        <v>312</v>
      </c>
      <c r="C152" s="93">
        <v>4</v>
      </c>
      <c r="D152" s="108"/>
      <c r="E152" s="108" t="str">
        <f>VLOOKUP(F152,Sheet2!E:F,2,FALSE)</f>
        <v>UPLAND</v>
      </c>
      <c r="F152" s="100" t="s">
        <v>42</v>
      </c>
      <c r="G152" s="100" t="s">
        <v>300</v>
      </c>
      <c r="H152" s="101">
        <v>5200000</v>
      </c>
      <c r="I152" s="102">
        <v>3.4573199999999998E-2</v>
      </c>
      <c r="J152" s="103">
        <v>3.4573199999999998E-2</v>
      </c>
      <c r="K152" s="101">
        <f>H152*J152</f>
        <v>179780.63999999998</v>
      </c>
      <c r="L152" s="104">
        <f>J152/I152</f>
        <v>1</v>
      </c>
      <c r="M152" s="99">
        <f>_xlfn.IFS(L152&lt;=5%,1,AND(L152&gt;5%,L152&lt;=15%),2,AND(L152&gt;15%,L152&lt;=30%),3,AND(L152&gt;30%,L152&lt;=50%),4,L152&gt;50%,5)</f>
        <v>5</v>
      </c>
      <c r="N152" s="99" t="str">
        <f>ROUND(L152*100,2)&amp; "% of the road is exposed with a value of "&amp; ROUND(K152*1,2)</f>
        <v>100% of the road is exposed with a value of 179780.64</v>
      </c>
      <c r="O152" s="106">
        <v>3.4573199999999998E-2</v>
      </c>
      <c r="P152" s="107">
        <v>1</v>
      </c>
      <c r="Q152" s="93">
        <f>_xlfn.IFS(P152&lt;=5%,1,AND(P152&gt;5%,P152&lt;=15%),2,AND(P152&gt;15%,P152&lt;=30%),3,AND(P152&gt;30%,P152&lt;=50%),4,P152&gt;50%,5)</f>
        <v>5</v>
      </c>
      <c r="R152" s="106">
        <v>0</v>
      </c>
      <c r="S152" s="107">
        <v>0</v>
      </c>
      <c r="T152" s="93">
        <f>_xlfn.IFS(S152&lt;=5%,1,AND(S152&gt;5%,S152&lt;=15%),2,AND(S152&gt;15%,S152&lt;=30%),3,AND(S152&gt;30%,S152&lt;=50%),4,S152&gt;50%,5)</f>
        <v>1</v>
      </c>
      <c r="U152" s="94">
        <f>AVERAGE(Q152,T152)</f>
        <v>3</v>
      </c>
      <c r="V152" s="93" t="str">
        <f>ROUND(P152*100,2)&amp;"% of the exposed length is cement/asphalt road while " &amp;ROUND(S152*100,2)&amp;"% is rough road"</f>
        <v>100% of the exposed length is cement/asphalt road while 0% is rough road</v>
      </c>
      <c r="W152" s="94">
        <f>AVERAGE(M152,U152)</f>
        <v>4</v>
      </c>
      <c r="X152" s="93" t="str">
        <f>_xlfn.IFS(AND(W152&gt;4,W152&lt;=5),"VERY HIGH",AND(W152&gt;3,W152&lt;=4),"HIGH",AND(W152&gt;2,W152&lt;=3),"MODERATE",AND(W152&gt;1,W152&lt;=2),"LOW",W152&lt;=1,"VERY LOW")</f>
        <v>HIGH</v>
      </c>
      <c r="Y152" s="95" t="s">
        <v>91</v>
      </c>
      <c r="Z152" s="93">
        <v>3</v>
      </c>
      <c r="AA152" s="95" t="s">
        <v>92</v>
      </c>
      <c r="AB152" s="93">
        <v>2</v>
      </c>
      <c r="AC152" s="95" t="s">
        <v>93</v>
      </c>
      <c r="AD152" s="93">
        <v>4</v>
      </c>
      <c r="AE152" s="95" t="s">
        <v>94</v>
      </c>
      <c r="AF152" s="93">
        <v>3</v>
      </c>
      <c r="AG152" s="95" t="s">
        <v>90</v>
      </c>
      <c r="AH152" s="93">
        <v>4</v>
      </c>
      <c r="AI152" s="97" t="s">
        <v>89</v>
      </c>
      <c r="AJ152" s="93">
        <v>4</v>
      </c>
      <c r="AK152" s="94">
        <f>AVERAGE(Z152,AB152,AD152,AF152,AH152,AJ152)</f>
        <v>3.3333333333333335</v>
      </c>
      <c r="AL152" s="108"/>
      <c r="AM152" s="94">
        <f>W152/AK152</f>
        <v>1.2</v>
      </c>
      <c r="AN152" s="93" t="str">
        <f>_xlfn.IFS(AM152&gt;4,"HIGH",AM152&gt;3,"MEDIUM HIGH",AM152&gt;2,"MEDIUM",AM152&gt;1,"MEDIUM LOW",AM152&lt;=1,"LOW")</f>
        <v>MEDIUM LOW</v>
      </c>
      <c r="AO152" s="93">
        <v>1</v>
      </c>
      <c r="AP152" s="93">
        <f>AO152*C152</f>
        <v>4</v>
      </c>
      <c r="AQ152" s="93" t="str">
        <f>_xlfn.IFS(AP152&lt;=5,"LOW RISK",AND(AP152&gt;5,AP152&lt;=12),"MODERATE RISK",AP152&gt;12,"HIGH RISK")</f>
        <v>LOW RISK</v>
      </c>
    </row>
    <row r="153" spans="1:43" ht="56.25">
      <c r="A153" s="93"/>
      <c r="B153" s="93" t="s">
        <v>312</v>
      </c>
      <c r="C153" s="93">
        <v>4</v>
      </c>
      <c r="D153" s="93"/>
      <c r="E153" s="108" t="str">
        <f>VLOOKUP(F153,Sheet2!E:F,2,FALSE)</f>
        <v>UPLAND</v>
      </c>
      <c r="F153" s="100" t="s">
        <v>232</v>
      </c>
      <c r="G153" s="100" t="s">
        <v>300</v>
      </c>
      <c r="H153" s="101">
        <v>5200000</v>
      </c>
      <c r="I153" s="102">
        <v>4.5602299999999998</v>
      </c>
      <c r="J153" s="103">
        <v>9.6361500000000003E-2</v>
      </c>
      <c r="K153" s="101">
        <f>H153*J153</f>
        <v>501079.8</v>
      </c>
      <c r="L153" s="104">
        <f>J153/I153</f>
        <v>2.1130842084719412E-2</v>
      </c>
      <c r="M153" s="99">
        <f>_xlfn.IFS(L153&lt;=5%,1,AND(L153&gt;5%,L153&lt;=15%),2,AND(L153&gt;15%,L153&lt;=30%),3,AND(L153&gt;30%,L153&lt;=50%),4,L153&gt;50%,5)</f>
        <v>1</v>
      </c>
      <c r="N153" s="99" t="str">
        <f>ROUND(L153*100,2)&amp; "% of the road is exposed with a value of "&amp; ROUND(K153*1,2)</f>
        <v>2.11% of the road is exposed with a value of 501079.8</v>
      </c>
      <c r="O153" s="106">
        <v>9.6361500000000003E-2</v>
      </c>
      <c r="P153" s="107">
        <v>1</v>
      </c>
      <c r="Q153" s="93">
        <f>_xlfn.IFS(P153&lt;=5%,1,AND(P153&gt;5%,P153&lt;=15%),2,AND(P153&gt;15%,P153&lt;=30%),3,AND(P153&gt;30%,P153&lt;=50%),4,P153&gt;50%,5)</f>
        <v>5</v>
      </c>
      <c r="R153" s="106">
        <v>0</v>
      </c>
      <c r="S153" s="107">
        <v>0</v>
      </c>
      <c r="T153" s="93">
        <f>_xlfn.IFS(S153&lt;=5%,1,AND(S153&gt;5%,S153&lt;=15%),2,AND(S153&gt;15%,S153&lt;=30%),3,AND(S153&gt;30%,S153&lt;=50%),4,S153&gt;50%,5)</f>
        <v>1</v>
      </c>
      <c r="U153" s="94">
        <f>AVERAGE(Q153,T153)</f>
        <v>3</v>
      </c>
      <c r="V153" s="93" t="str">
        <f>ROUND(P153*100,2)&amp;"% of the exposed length is cement/asphalt road while " &amp;ROUND(S153*100,2)&amp;"% is rough road"</f>
        <v>100% of the exposed length is cement/asphalt road while 0% is rough road</v>
      </c>
      <c r="W153" s="94">
        <f>AVERAGE(M153,U153)</f>
        <v>2</v>
      </c>
      <c r="X153" s="93" t="str">
        <f>_xlfn.IFS(AND(W153&gt;4,W153&lt;=5),"VERY HIGH",AND(W153&gt;3,W153&lt;=4),"HIGH",AND(W153&gt;2,W153&lt;=3),"MODERATE",AND(W153&gt;1,W153&lt;=2),"LOW",W153&lt;=1,"VERY LOW")</f>
        <v>LOW</v>
      </c>
      <c r="Y153" s="95" t="s">
        <v>91</v>
      </c>
      <c r="Z153" s="93">
        <v>3</v>
      </c>
      <c r="AA153" s="95" t="s">
        <v>92</v>
      </c>
      <c r="AB153" s="93">
        <v>2</v>
      </c>
      <c r="AC153" s="95" t="s">
        <v>93</v>
      </c>
      <c r="AD153" s="93">
        <v>4</v>
      </c>
      <c r="AE153" s="95" t="s">
        <v>94</v>
      </c>
      <c r="AF153" s="93">
        <v>3</v>
      </c>
      <c r="AG153" s="95" t="s">
        <v>90</v>
      </c>
      <c r="AH153" s="93">
        <v>4</v>
      </c>
      <c r="AI153" s="97" t="s">
        <v>89</v>
      </c>
      <c r="AJ153" s="93">
        <v>4</v>
      </c>
      <c r="AK153" s="94">
        <f>AVERAGE(Z153,AB153,AD153,AF153,AH153,AJ153)</f>
        <v>3.3333333333333335</v>
      </c>
      <c r="AL153" s="93"/>
      <c r="AM153" s="94">
        <f>W153/AK153</f>
        <v>0.6</v>
      </c>
      <c r="AN153" s="93" t="str">
        <f>_xlfn.IFS(AM153&gt;4,"HIGH",AM153&gt;3,"MEDIUM HIGH",AM153&gt;2,"MEDIUM",AM153&gt;1,"MEDIUM LOW",AM153&lt;=1,"LOW")</f>
        <v>LOW</v>
      </c>
      <c r="AO153" s="93">
        <v>1</v>
      </c>
      <c r="AP153" s="93">
        <f>AO153*C153</f>
        <v>4</v>
      </c>
      <c r="AQ153" s="93" t="str">
        <f>_xlfn.IFS(AP153&lt;=5,"LOW RISK",AND(AP153&gt;5,AP153&lt;=12),"MODERATE RISK",AP153&gt;12,"HIGH RISK")</f>
        <v>LOW RISK</v>
      </c>
    </row>
    <row r="154" spans="1:43" ht="56.25">
      <c r="A154" s="93"/>
      <c r="B154" s="93" t="s">
        <v>312</v>
      </c>
      <c r="C154" s="93">
        <v>4</v>
      </c>
      <c r="D154" s="93"/>
      <c r="E154" s="108" t="str">
        <f>VLOOKUP(F154,Sheet2!E:F,2,FALSE)</f>
        <v>UPLAND</v>
      </c>
      <c r="F154" s="100" t="s">
        <v>232</v>
      </c>
      <c r="G154" s="100" t="s">
        <v>300</v>
      </c>
      <c r="H154" s="101">
        <v>5200000</v>
      </c>
      <c r="I154" s="102">
        <v>4.5602299999999998</v>
      </c>
      <c r="J154" s="103">
        <v>5.1043699999999997E-2</v>
      </c>
      <c r="K154" s="101">
        <f>H154*J154</f>
        <v>265427.24</v>
      </c>
      <c r="L154" s="104">
        <f>J154/I154</f>
        <v>1.1193229288873587E-2</v>
      </c>
      <c r="M154" s="99">
        <f>_xlfn.IFS(L154&lt;=5%,1,AND(L154&gt;5%,L154&lt;=15%),2,AND(L154&gt;15%,L154&lt;=30%),3,AND(L154&gt;30%,L154&lt;=50%),4,L154&gt;50%,5)</f>
        <v>1</v>
      </c>
      <c r="N154" s="99" t="str">
        <f>ROUND(L154*100,2)&amp; "% of the road is exposed with a value of "&amp; ROUND(K154*1,2)</f>
        <v>1.12% of the road is exposed with a value of 265427.24</v>
      </c>
      <c r="O154" s="106">
        <v>5.1043699999999997E-2</v>
      </c>
      <c r="P154" s="107">
        <v>1</v>
      </c>
      <c r="Q154" s="93">
        <f>_xlfn.IFS(P154&lt;=5%,1,AND(P154&gt;5%,P154&lt;=15%),2,AND(P154&gt;15%,P154&lt;=30%),3,AND(P154&gt;30%,P154&lt;=50%),4,P154&gt;50%,5)</f>
        <v>5</v>
      </c>
      <c r="R154" s="106">
        <v>0</v>
      </c>
      <c r="S154" s="107">
        <v>0</v>
      </c>
      <c r="T154" s="93">
        <f>_xlfn.IFS(S154&lt;=5%,1,AND(S154&gt;5%,S154&lt;=15%),2,AND(S154&gt;15%,S154&lt;=30%),3,AND(S154&gt;30%,S154&lt;=50%),4,S154&gt;50%,5)</f>
        <v>1</v>
      </c>
      <c r="U154" s="94">
        <f>AVERAGE(Q154,T154)</f>
        <v>3</v>
      </c>
      <c r="V154" s="93" t="str">
        <f>ROUND(P154*100,2)&amp;"% of the exposed length is cement/asphalt road while " &amp;ROUND(S154*100,2)&amp;"% is rough road"</f>
        <v>100% of the exposed length is cement/asphalt road while 0% is rough road</v>
      </c>
      <c r="W154" s="94">
        <f>AVERAGE(M154,U154)</f>
        <v>2</v>
      </c>
      <c r="X154" s="93" t="str">
        <f>_xlfn.IFS(AND(W154&gt;4,W154&lt;=5),"VERY HIGH",AND(W154&gt;3,W154&lt;=4),"HIGH",AND(W154&gt;2,W154&lt;=3),"MODERATE",AND(W154&gt;1,W154&lt;=2),"LOW",W154&lt;=1,"VERY LOW")</f>
        <v>LOW</v>
      </c>
      <c r="Y154" s="95" t="s">
        <v>91</v>
      </c>
      <c r="Z154" s="93">
        <v>3</v>
      </c>
      <c r="AA154" s="95" t="s">
        <v>92</v>
      </c>
      <c r="AB154" s="93">
        <v>2</v>
      </c>
      <c r="AC154" s="95" t="s">
        <v>93</v>
      </c>
      <c r="AD154" s="93">
        <v>4</v>
      </c>
      <c r="AE154" s="95" t="s">
        <v>94</v>
      </c>
      <c r="AF154" s="93">
        <v>3</v>
      </c>
      <c r="AG154" s="95" t="s">
        <v>90</v>
      </c>
      <c r="AH154" s="93">
        <v>4</v>
      </c>
      <c r="AI154" s="97" t="s">
        <v>89</v>
      </c>
      <c r="AJ154" s="93">
        <v>4</v>
      </c>
      <c r="AK154" s="94">
        <f>AVERAGE(Z154,AB154,AD154,AF154,AH154,AJ154)</f>
        <v>3.3333333333333335</v>
      </c>
      <c r="AL154" s="93"/>
      <c r="AM154" s="94">
        <f>W154/AK154</f>
        <v>0.6</v>
      </c>
      <c r="AN154" s="93" t="str">
        <f>_xlfn.IFS(AM154&gt;4,"HIGH",AM154&gt;3,"MEDIUM HIGH",AM154&gt;2,"MEDIUM",AM154&gt;1,"MEDIUM LOW",AM154&lt;=1,"LOW")</f>
        <v>LOW</v>
      </c>
      <c r="AO154" s="93">
        <v>1</v>
      </c>
      <c r="AP154" s="93">
        <f>AO154*C154</f>
        <v>4</v>
      </c>
      <c r="AQ154" s="93" t="str">
        <f>_xlfn.IFS(AP154&lt;=5,"LOW RISK",AND(AP154&gt;5,AP154&lt;=12),"MODERATE RISK",AP154&gt;12,"HIGH RISK")</f>
        <v>LOW RISK</v>
      </c>
    </row>
    <row r="155" spans="1:43" ht="56.25">
      <c r="A155" s="93"/>
      <c r="B155" s="93" t="s">
        <v>312</v>
      </c>
      <c r="C155" s="93">
        <v>4</v>
      </c>
      <c r="D155" s="93"/>
      <c r="E155" s="108" t="str">
        <f>VLOOKUP(F155,Sheet2!E:F,2,FALSE)</f>
        <v>UPLAND</v>
      </c>
      <c r="F155" s="100" t="s">
        <v>232</v>
      </c>
      <c r="G155" s="100" t="s">
        <v>300</v>
      </c>
      <c r="H155" s="101">
        <v>5200000</v>
      </c>
      <c r="I155" s="102">
        <v>4.5602299999999998</v>
      </c>
      <c r="J155" s="103">
        <v>4.4137900000000001E-2</v>
      </c>
      <c r="K155" s="101">
        <f>H155*J155</f>
        <v>229517.08000000002</v>
      </c>
      <c r="L155" s="104">
        <f>J155/I155</f>
        <v>9.6788758461744256E-3</v>
      </c>
      <c r="M155" s="99">
        <f>_xlfn.IFS(L155&lt;=5%,1,AND(L155&gt;5%,L155&lt;=15%),2,AND(L155&gt;15%,L155&lt;=30%),3,AND(L155&gt;30%,L155&lt;=50%),4,L155&gt;50%,5)</f>
        <v>1</v>
      </c>
      <c r="N155" s="99" t="str">
        <f>ROUND(L155*100,2)&amp; "% of the road is exposed with a value of "&amp; ROUND(K155*1,2)</f>
        <v>0.97% of the road is exposed with a value of 229517.08</v>
      </c>
      <c r="O155" s="106">
        <v>4.4137900000000001E-2</v>
      </c>
      <c r="P155" s="107">
        <v>1</v>
      </c>
      <c r="Q155" s="93">
        <f>_xlfn.IFS(P155&lt;=5%,1,AND(P155&gt;5%,P155&lt;=15%),2,AND(P155&gt;15%,P155&lt;=30%),3,AND(P155&gt;30%,P155&lt;=50%),4,P155&gt;50%,5)</f>
        <v>5</v>
      </c>
      <c r="R155" s="106">
        <v>0</v>
      </c>
      <c r="S155" s="107">
        <v>0</v>
      </c>
      <c r="T155" s="93">
        <f>_xlfn.IFS(S155&lt;=5%,1,AND(S155&gt;5%,S155&lt;=15%),2,AND(S155&gt;15%,S155&lt;=30%),3,AND(S155&gt;30%,S155&lt;=50%),4,S155&gt;50%,5)</f>
        <v>1</v>
      </c>
      <c r="U155" s="94">
        <f>AVERAGE(Q155,T155)</f>
        <v>3</v>
      </c>
      <c r="V155" s="93" t="str">
        <f>ROUND(P155*100,2)&amp;"% of the exposed length is cement/asphalt road while " &amp;ROUND(S155*100,2)&amp;"% is rough road"</f>
        <v>100% of the exposed length is cement/asphalt road while 0% is rough road</v>
      </c>
      <c r="W155" s="94">
        <f>AVERAGE(M155,U155)</f>
        <v>2</v>
      </c>
      <c r="X155" s="93" t="str">
        <f>_xlfn.IFS(AND(W155&gt;4,W155&lt;=5),"VERY HIGH",AND(W155&gt;3,W155&lt;=4),"HIGH",AND(W155&gt;2,W155&lt;=3),"MODERATE",AND(W155&gt;1,W155&lt;=2),"LOW",W155&lt;=1,"VERY LOW")</f>
        <v>LOW</v>
      </c>
      <c r="Y155" s="95" t="s">
        <v>91</v>
      </c>
      <c r="Z155" s="93">
        <v>3</v>
      </c>
      <c r="AA155" s="95" t="s">
        <v>92</v>
      </c>
      <c r="AB155" s="93">
        <v>2</v>
      </c>
      <c r="AC155" s="95" t="s">
        <v>93</v>
      </c>
      <c r="AD155" s="93">
        <v>4</v>
      </c>
      <c r="AE155" s="95" t="s">
        <v>94</v>
      </c>
      <c r="AF155" s="93">
        <v>3</v>
      </c>
      <c r="AG155" s="95" t="s">
        <v>90</v>
      </c>
      <c r="AH155" s="93">
        <v>4</v>
      </c>
      <c r="AI155" s="97" t="s">
        <v>89</v>
      </c>
      <c r="AJ155" s="93">
        <v>4</v>
      </c>
      <c r="AK155" s="94">
        <f>AVERAGE(Z155,AB155,AD155,AF155,AH155,AJ155)</f>
        <v>3.3333333333333335</v>
      </c>
      <c r="AL155" s="93"/>
      <c r="AM155" s="94">
        <f>W155/AK155</f>
        <v>0.6</v>
      </c>
      <c r="AN155" s="93" t="str">
        <f>_xlfn.IFS(AM155&gt;4,"HIGH",AM155&gt;3,"MEDIUM HIGH",AM155&gt;2,"MEDIUM",AM155&gt;1,"MEDIUM LOW",AM155&lt;=1,"LOW")</f>
        <v>LOW</v>
      </c>
      <c r="AO155" s="93">
        <v>1</v>
      </c>
      <c r="AP155" s="93">
        <f>AO155*C155</f>
        <v>4</v>
      </c>
      <c r="AQ155" s="93" t="str">
        <f>_xlfn.IFS(AP155&lt;=5,"LOW RISK",AND(AP155&gt;5,AP155&lt;=12),"MODERATE RISK",AP155&gt;12,"HIGH RISK")</f>
        <v>LOW RISK</v>
      </c>
    </row>
    <row r="156" spans="1:43" ht="56.25">
      <c r="A156" s="93"/>
      <c r="B156" s="93" t="s">
        <v>312</v>
      </c>
      <c r="C156" s="93">
        <v>4</v>
      </c>
      <c r="D156" s="93"/>
      <c r="E156" s="108" t="str">
        <f>VLOOKUP(F156,Sheet2!E:F,2,FALSE)</f>
        <v>UPLAND</v>
      </c>
      <c r="F156" s="100" t="s">
        <v>232</v>
      </c>
      <c r="G156" s="100" t="s">
        <v>1</v>
      </c>
      <c r="H156" s="101">
        <v>2600000</v>
      </c>
      <c r="I156" s="102">
        <v>9.9182000000000006</v>
      </c>
      <c r="J156" s="103">
        <v>7.9617499999999994E-2</v>
      </c>
      <c r="K156" s="101">
        <f>H156*J156</f>
        <v>207005.49999999997</v>
      </c>
      <c r="L156" s="104">
        <f>J156/I156</f>
        <v>8.0274142485531642E-3</v>
      </c>
      <c r="M156" s="99">
        <f>_xlfn.IFS(L156&lt;=5%,1,AND(L156&gt;5%,L156&lt;=15%),2,AND(L156&gt;15%,L156&lt;=30%),3,AND(L156&gt;30%,L156&lt;=50%),4,L156&gt;50%,5)</f>
        <v>1</v>
      </c>
      <c r="N156" s="99" t="str">
        <f>ROUND(L156*100,2)&amp; "% of the road is exposed with a value of "&amp; ROUND(K156*1,2)</f>
        <v>0.8% of the road is exposed with a value of 207005.5</v>
      </c>
      <c r="O156" s="106">
        <v>5.573224999999999E-2</v>
      </c>
      <c r="P156" s="107">
        <v>0.7</v>
      </c>
      <c r="Q156" s="93">
        <f>_xlfn.IFS(P156&lt;=5%,1,AND(P156&gt;5%,P156&lt;=15%),2,AND(P156&gt;15%,P156&lt;=30%),3,AND(P156&gt;30%,P156&lt;=50%),4,P156&gt;50%,5)</f>
        <v>5</v>
      </c>
      <c r="R156" s="106">
        <v>2.3885250000000004E-2</v>
      </c>
      <c r="S156" s="107">
        <v>0.30000000000000004</v>
      </c>
      <c r="T156" s="93">
        <f>_xlfn.IFS(S156&lt;=5%,1,AND(S156&gt;5%,S156&lt;=15%),2,AND(S156&gt;15%,S156&lt;=30%),3,AND(S156&gt;30%,S156&lt;=50%),4,S156&gt;50%,5)</f>
        <v>3</v>
      </c>
      <c r="U156" s="94">
        <f>AVERAGE(Q156,T156)</f>
        <v>4</v>
      </c>
      <c r="V156" s="93" t="str">
        <f>ROUND(P156*100,2)&amp;"% of the exposed length is cement/asphalt road while " &amp;ROUND(S156*100,2)&amp;"% is rough road"</f>
        <v>70% of the exposed length is cement/asphalt road while 30% is rough road</v>
      </c>
      <c r="W156" s="94">
        <f>AVERAGE(M156,U156)</f>
        <v>2.5</v>
      </c>
      <c r="X156" s="93" t="str">
        <f>_xlfn.IFS(AND(W156&gt;4,W156&lt;=5),"VERY HIGH",AND(W156&gt;3,W156&lt;=4),"HIGH",AND(W156&gt;2,W156&lt;=3),"MODERATE",AND(W156&gt;1,W156&lt;=2),"LOW",W156&lt;=1,"VERY LOW")</f>
        <v>MODERATE</v>
      </c>
      <c r="Y156" s="95" t="s">
        <v>91</v>
      </c>
      <c r="Z156" s="93">
        <v>3</v>
      </c>
      <c r="AA156" s="95" t="s">
        <v>92</v>
      </c>
      <c r="AB156" s="93">
        <v>2</v>
      </c>
      <c r="AC156" s="95" t="s">
        <v>93</v>
      </c>
      <c r="AD156" s="93">
        <v>4</v>
      </c>
      <c r="AE156" s="95" t="s">
        <v>94</v>
      </c>
      <c r="AF156" s="93">
        <v>3</v>
      </c>
      <c r="AG156" s="95" t="s">
        <v>90</v>
      </c>
      <c r="AH156" s="93">
        <v>4</v>
      </c>
      <c r="AI156" s="97" t="s">
        <v>89</v>
      </c>
      <c r="AJ156" s="93">
        <v>4</v>
      </c>
      <c r="AK156" s="94">
        <f>AVERAGE(Z156,AB156,AD156,AF156,AH156,AJ156)</f>
        <v>3.3333333333333335</v>
      </c>
      <c r="AL156" s="93"/>
      <c r="AM156" s="94">
        <f>W156/AK156</f>
        <v>0.75</v>
      </c>
      <c r="AN156" s="93" t="str">
        <f>_xlfn.IFS(AM156&gt;4,"HIGH",AM156&gt;3,"MEDIUM HIGH",AM156&gt;2,"MEDIUM",AM156&gt;1,"MEDIUM LOW",AM156&lt;=1,"LOW")</f>
        <v>LOW</v>
      </c>
      <c r="AO156" s="93">
        <v>1</v>
      </c>
      <c r="AP156" s="93">
        <f>AO156*C156</f>
        <v>4</v>
      </c>
      <c r="AQ156" s="93" t="str">
        <f>_xlfn.IFS(AP156&lt;=5,"LOW RISK",AND(AP156&gt;5,AP156&lt;=12),"MODERATE RISK",AP156&gt;12,"HIGH RISK")</f>
        <v>LOW RISK</v>
      </c>
    </row>
    <row r="157" spans="1:43" ht="56.25">
      <c r="A157" s="93"/>
      <c r="B157" s="93" t="s">
        <v>312</v>
      </c>
      <c r="C157" s="93">
        <v>4</v>
      </c>
      <c r="D157" s="93"/>
      <c r="E157" s="108" t="str">
        <f>VLOOKUP(F157,Sheet2!E:F,2,FALSE)</f>
        <v>UPLAND</v>
      </c>
      <c r="F157" s="100" t="s">
        <v>232</v>
      </c>
      <c r="G157" s="100" t="s">
        <v>1</v>
      </c>
      <c r="H157" s="101">
        <v>2600000</v>
      </c>
      <c r="I157" s="102">
        <v>9.9182000000000006</v>
      </c>
      <c r="J157" s="103">
        <v>0.22628899999999999</v>
      </c>
      <c r="K157" s="101">
        <f>H157*J157</f>
        <v>588351.4</v>
      </c>
      <c r="L157" s="104">
        <f>J157/I157</f>
        <v>2.2815531043939422E-2</v>
      </c>
      <c r="M157" s="99">
        <f>_xlfn.IFS(L157&lt;=5%,1,AND(L157&gt;5%,L157&lt;=15%),2,AND(L157&gt;15%,L157&lt;=30%),3,AND(L157&gt;30%,L157&lt;=50%),4,L157&gt;50%,5)</f>
        <v>1</v>
      </c>
      <c r="N157" s="99" t="str">
        <f>ROUND(L157*100,2)&amp; "% of the road is exposed with a value of "&amp; ROUND(K157*1,2)</f>
        <v>2.28% of the road is exposed with a value of 588351.4</v>
      </c>
      <c r="O157" s="106" t="b">
        <v>0</v>
      </c>
      <c r="P157" s="107">
        <v>0.7</v>
      </c>
      <c r="Q157" s="93">
        <f>_xlfn.IFS(P157&lt;=5%,1,AND(P157&gt;5%,P157&lt;=15%),2,AND(P157&gt;15%,P157&lt;=30%),3,AND(P157&gt;30%,P157&lt;=50%),4,P157&gt;50%,5)</f>
        <v>5</v>
      </c>
      <c r="R157" s="106">
        <v>0.22628899999999999</v>
      </c>
      <c r="S157" s="107">
        <v>1</v>
      </c>
      <c r="T157" s="93">
        <f>_xlfn.IFS(S157&lt;=5%,1,AND(S157&gt;5%,S157&lt;=15%),2,AND(S157&gt;15%,S157&lt;=30%),3,AND(S157&gt;30%,S157&lt;=50%),4,S157&gt;50%,5)</f>
        <v>5</v>
      </c>
      <c r="U157" s="94">
        <f>AVERAGE(Q157,T157)</f>
        <v>5</v>
      </c>
      <c r="V157" s="93" t="str">
        <f>ROUND(P157*100,2)&amp;"% of the exposed length is cement/asphalt road while " &amp;ROUND(S157*100,2)&amp;"% is rough road"</f>
        <v>70% of the exposed length is cement/asphalt road while 100% is rough road</v>
      </c>
      <c r="W157" s="94">
        <f>AVERAGE(M157,U157)</f>
        <v>3</v>
      </c>
      <c r="X157" s="93" t="str">
        <f>_xlfn.IFS(AND(W157&gt;4,W157&lt;=5),"VERY HIGH",AND(W157&gt;3,W157&lt;=4),"HIGH",AND(W157&gt;2,W157&lt;=3),"MODERATE",AND(W157&gt;1,W157&lt;=2),"LOW",W157&lt;=1,"VERY LOW")</f>
        <v>MODERATE</v>
      </c>
      <c r="Y157" s="95" t="s">
        <v>91</v>
      </c>
      <c r="Z157" s="93">
        <v>3</v>
      </c>
      <c r="AA157" s="95" t="s">
        <v>92</v>
      </c>
      <c r="AB157" s="93">
        <v>2</v>
      </c>
      <c r="AC157" s="95" t="s">
        <v>93</v>
      </c>
      <c r="AD157" s="93">
        <v>4</v>
      </c>
      <c r="AE157" s="95" t="s">
        <v>94</v>
      </c>
      <c r="AF157" s="93">
        <v>3</v>
      </c>
      <c r="AG157" s="95" t="s">
        <v>90</v>
      </c>
      <c r="AH157" s="93">
        <v>4</v>
      </c>
      <c r="AI157" s="97" t="s">
        <v>89</v>
      </c>
      <c r="AJ157" s="93">
        <v>4</v>
      </c>
      <c r="AK157" s="94">
        <f>AVERAGE(Z157,AB157,AD157,AF157,AH157,AJ157)</f>
        <v>3.3333333333333335</v>
      </c>
      <c r="AL157" s="93"/>
      <c r="AM157" s="94">
        <f>W157/AK157</f>
        <v>0.89999999999999991</v>
      </c>
      <c r="AN157" s="93" t="str">
        <f>_xlfn.IFS(AM157&gt;4,"HIGH",AM157&gt;3,"MEDIUM HIGH",AM157&gt;2,"MEDIUM",AM157&gt;1,"MEDIUM LOW",AM157&lt;=1,"LOW")</f>
        <v>LOW</v>
      </c>
      <c r="AO157" s="93">
        <v>1</v>
      </c>
      <c r="AP157" s="93">
        <f>AO157*C157</f>
        <v>4</v>
      </c>
      <c r="AQ157" s="93" t="str">
        <f>_xlfn.IFS(AP157&lt;=5,"LOW RISK",AND(AP157&gt;5,AP157&lt;=12),"MODERATE RISK",AP157&gt;12,"HIGH RISK")</f>
        <v>LOW RISK</v>
      </c>
    </row>
    <row r="158" spans="1:43" ht="56.25">
      <c r="A158" s="93"/>
      <c r="B158" s="93" t="s">
        <v>312</v>
      </c>
      <c r="C158" s="93">
        <v>4</v>
      </c>
      <c r="D158" s="93"/>
      <c r="E158" s="108" t="str">
        <f>VLOOKUP(F158,Sheet2!E:F,2,FALSE)</f>
        <v>UPLAND</v>
      </c>
      <c r="F158" s="100" t="s">
        <v>232</v>
      </c>
      <c r="G158" s="100" t="s">
        <v>1</v>
      </c>
      <c r="H158" s="101">
        <v>2600000</v>
      </c>
      <c r="I158" s="102">
        <v>9.9182000000000006</v>
      </c>
      <c r="J158" s="103">
        <v>6.6520499999999996E-2</v>
      </c>
      <c r="K158" s="101">
        <f>H158*J158</f>
        <v>172953.3</v>
      </c>
      <c r="L158" s="104">
        <f>J158/I158</f>
        <v>6.7069125446149493E-3</v>
      </c>
      <c r="M158" s="99">
        <f>_xlfn.IFS(L158&lt;=5%,1,AND(L158&gt;5%,L158&lt;=15%),2,AND(L158&gt;15%,L158&lt;=30%),3,AND(L158&gt;30%,L158&lt;=50%),4,L158&gt;50%,5)</f>
        <v>1</v>
      </c>
      <c r="N158" s="99" t="str">
        <f>ROUND(L158*100,2)&amp; "% of the road is exposed with a value of "&amp; ROUND(K158*1,2)</f>
        <v>0.67% of the road is exposed with a value of 172953.3</v>
      </c>
      <c r="O158" s="106">
        <v>4.6564349999999997E-2</v>
      </c>
      <c r="P158" s="107">
        <v>0.7</v>
      </c>
      <c r="Q158" s="93">
        <f>_xlfn.IFS(P158&lt;=5%,1,AND(P158&gt;5%,P158&lt;=15%),2,AND(P158&gt;15%,P158&lt;=30%),3,AND(P158&gt;30%,P158&lt;=50%),4,P158&gt;50%,5)</f>
        <v>5</v>
      </c>
      <c r="R158" s="106">
        <v>1.9956149999999999E-2</v>
      </c>
      <c r="S158" s="107">
        <v>0.3</v>
      </c>
      <c r="T158" s="93">
        <f>_xlfn.IFS(S158&lt;=5%,1,AND(S158&gt;5%,S158&lt;=15%),2,AND(S158&gt;15%,S158&lt;=30%),3,AND(S158&gt;30%,S158&lt;=50%),4,S158&gt;50%,5)</f>
        <v>3</v>
      </c>
      <c r="U158" s="94">
        <f>AVERAGE(Q158,T158)</f>
        <v>4</v>
      </c>
      <c r="V158" s="93" t="str">
        <f>ROUND(P158*100,2)&amp;"% of the exposed length is cement/asphalt road while " &amp;ROUND(S158*100,2)&amp;"% is rough road"</f>
        <v>70% of the exposed length is cement/asphalt road while 30% is rough road</v>
      </c>
      <c r="W158" s="94">
        <f>AVERAGE(M158,U158)</f>
        <v>2.5</v>
      </c>
      <c r="X158" s="93" t="str">
        <f>_xlfn.IFS(AND(W158&gt;4,W158&lt;=5),"VERY HIGH",AND(W158&gt;3,W158&lt;=4),"HIGH",AND(W158&gt;2,W158&lt;=3),"MODERATE",AND(W158&gt;1,W158&lt;=2),"LOW",W158&lt;=1,"VERY LOW")</f>
        <v>MODERATE</v>
      </c>
      <c r="Y158" s="95" t="s">
        <v>91</v>
      </c>
      <c r="Z158" s="93">
        <v>3</v>
      </c>
      <c r="AA158" s="95" t="s">
        <v>92</v>
      </c>
      <c r="AB158" s="93">
        <v>2</v>
      </c>
      <c r="AC158" s="95" t="s">
        <v>93</v>
      </c>
      <c r="AD158" s="93">
        <v>4</v>
      </c>
      <c r="AE158" s="95" t="s">
        <v>94</v>
      </c>
      <c r="AF158" s="93">
        <v>3</v>
      </c>
      <c r="AG158" s="95" t="s">
        <v>90</v>
      </c>
      <c r="AH158" s="93">
        <v>4</v>
      </c>
      <c r="AI158" s="97" t="s">
        <v>89</v>
      </c>
      <c r="AJ158" s="93">
        <v>4</v>
      </c>
      <c r="AK158" s="94">
        <f>AVERAGE(Z158,AB158,AD158,AF158,AH158,AJ158)</f>
        <v>3.3333333333333335</v>
      </c>
      <c r="AL158" s="93"/>
      <c r="AM158" s="94">
        <f>W158/AK158</f>
        <v>0.75</v>
      </c>
      <c r="AN158" s="93" t="str">
        <f>_xlfn.IFS(AM158&gt;4,"HIGH",AM158&gt;3,"MEDIUM HIGH",AM158&gt;2,"MEDIUM",AM158&gt;1,"MEDIUM LOW",AM158&lt;=1,"LOW")</f>
        <v>LOW</v>
      </c>
      <c r="AO158" s="93">
        <v>1</v>
      </c>
      <c r="AP158" s="93">
        <f>AO158*C158</f>
        <v>4</v>
      </c>
      <c r="AQ158" s="93" t="str">
        <f>_xlfn.IFS(AP158&lt;=5,"LOW RISK",AND(AP158&gt;5,AP158&lt;=12),"MODERATE RISK",AP158&gt;12,"HIGH RISK")</f>
        <v>LOW RISK</v>
      </c>
    </row>
    <row r="159" spans="1:43" ht="56.25">
      <c r="A159" s="93"/>
      <c r="B159" s="93" t="s">
        <v>312</v>
      </c>
      <c r="C159" s="93">
        <v>4</v>
      </c>
      <c r="D159" s="93"/>
      <c r="E159" s="108" t="str">
        <f>VLOOKUP(F159,Sheet2!E:F,2,FALSE)</f>
        <v>UPLAND</v>
      </c>
      <c r="F159" s="100" t="s">
        <v>236</v>
      </c>
      <c r="G159" s="100" t="s">
        <v>1</v>
      </c>
      <c r="H159" s="101">
        <v>2600000</v>
      </c>
      <c r="I159" s="102">
        <v>17.492000000000001</v>
      </c>
      <c r="J159" s="103">
        <v>0.48419099999999998</v>
      </c>
      <c r="K159" s="101">
        <f>H159*J159</f>
        <v>1258896.5999999999</v>
      </c>
      <c r="L159" s="104">
        <f>J159/I159</f>
        <v>2.7680711182254743E-2</v>
      </c>
      <c r="M159" s="99">
        <f>_xlfn.IFS(L159&lt;=5%,1,AND(L159&gt;5%,L159&lt;=15%),2,AND(L159&gt;15%,L159&lt;=30%),3,AND(L159&gt;30%,L159&lt;=50%),4,L159&gt;50%,5)</f>
        <v>1</v>
      </c>
      <c r="N159" s="99" t="str">
        <f>ROUND(L159*100,2)&amp; "% of the road is exposed with a value of "&amp; ROUND(K159*1,2)</f>
        <v>2.77% of the road is exposed with a value of 1258896.6</v>
      </c>
      <c r="O159" s="106">
        <v>8.3765042999999987E-3</v>
      </c>
      <c r="P159" s="107">
        <v>1.7299999999999999E-2</v>
      </c>
      <c r="Q159" s="93">
        <f>_xlfn.IFS(P159&lt;=5%,1,AND(P159&gt;5%,P159&lt;=15%),2,AND(P159&gt;15%,P159&lt;=30%),3,AND(P159&gt;30%,P159&lt;=50%),4,P159&gt;50%,5)</f>
        <v>1</v>
      </c>
      <c r="R159" s="106">
        <v>0.47581449570000001</v>
      </c>
      <c r="S159" s="107">
        <v>0.98270000000000002</v>
      </c>
      <c r="T159" s="93">
        <f>_xlfn.IFS(S159&lt;=5%,1,AND(S159&gt;5%,S159&lt;=15%),2,AND(S159&gt;15%,S159&lt;=30%),3,AND(S159&gt;30%,S159&lt;=50%),4,S159&gt;50%,5)</f>
        <v>5</v>
      </c>
      <c r="U159" s="94">
        <f>AVERAGE(Q159,T159)</f>
        <v>3</v>
      </c>
      <c r="V159" s="93" t="str">
        <f>ROUND(P159*100,2)&amp;"% of the exposed length is cement/asphalt road while " &amp;ROUND(S159*100,2)&amp;"% is rough road"</f>
        <v>1.73% of the exposed length is cement/asphalt road while 98.27% is rough road</v>
      </c>
      <c r="W159" s="94">
        <f>AVERAGE(M159,U159)</f>
        <v>2</v>
      </c>
      <c r="X159" s="93" t="str">
        <f>_xlfn.IFS(AND(W159&gt;4,W159&lt;=5),"VERY HIGH",AND(W159&gt;3,W159&lt;=4),"HIGH",AND(W159&gt;2,W159&lt;=3),"MODERATE",AND(W159&gt;1,W159&lt;=2),"LOW",W159&lt;=1,"VERY LOW")</f>
        <v>LOW</v>
      </c>
      <c r="Y159" s="95" t="s">
        <v>91</v>
      </c>
      <c r="Z159" s="93">
        <v>3</v>
      </c>
      <c r="AA159" s="95" t="s">
        <v>92</v>
      </c>
      <c r="AB159" s="93">
        <v>2</v>
      </c>
      <c r="AC159" s="95" t="s">
        <v>93</v>
      </c>
      <c r="AD159" s="93">
        <v>4</v>
      </c>
      <c r="AE159" s="95" t="s">
        <v>94</v>
      </c>
      <c r="AF159" s="93">
        <v>3</v>
      </c>
      <c r="AG159" s="95" t="s">
        <v>90</v>
      </c>
      <c r="AH159" s="93">
        <v>4</v>
      </c>
      <c r="AI159" s="97" t="s">
        <v>89</v>
      </c>
      <c r="AJ159" s="93">
        <v>4</v>
      </c>
      <c r="AK159" s="94">
        <f>AVERAGE(Z159,AB159,AD159,AF159,AH159,AJ159)</f>
        <v>3.3333333333333335</v>
      </c>
      <c r="AL159" s="93"/>
      <c r="AM159" s="94">
        <f>W159/AK159</f>
        <v>0.6</v>
      </c>
      <c r="AN159" s="93" t="str">
        <f>_xlfn.IFS(AM159&gt;4,"HIGH",AM159&gt;3,"MEDIUM HIGH",AM159&gt;2,"MEDIUM",AM159&gt;1,"MEDIUM LOW",AM159&lt;=1,"LOW")</f>
        <v>LOW</v>
      </c>
      <c r="AO159" s="93">
        <v>1</v>
      </c>
      <c r="AP159" s="93">
        <f>AO159*C159</f>
        <v>4</v>
      </c>
      <c r="AQ159" s="93" t="str">
        <f>_xlfn.IFS(AP159&lt;=5,"LOW RISK",AND(AP159&gt;5,AP159&lt;=12),"MODERATE RISK",AP159&gt;12,"HIGH RISK")</f>
        <v>LOW RISK</v>
      </c>
    </row>
    <row r="160" spans="1:43" ht="56.25">
      <c r="A160" s="93"/>
      <c r="B160" s="93" t="s">
        <v>312</v>
      </c>
      <c r="C160" s="93">
        <v>4</v>
      </c>
      <c r="D160" s="93"/>
      <c r="E160" s="108" t="str">
        <f>VLOOKUP(F160,Sheet2!E:F,2,FALSE)</f>
        <v>UPLAND</v>
      </c>
      <c r="F160" s="100" t="s">
        <v>236</v>
      </c>
      <c r="G160" s="100" t="s">
        <v>1</v>
      </c>
      <c r="H160" s="101">
        <v>2600000</v>
      </c>
      <c r="I160" s="102">
        <v>17.492000000000001</v>
      </c>
      <c r="J160" s="103">
        <v>0.48553299999999999</v>
      </c>
      <c r="K160" s="101">
        <f>H160*J160</f>
        <v>1262385.8</v>
      </c>
      <c r="L160" s="104">
        <f>J160/I160</f>
        <v>2.7757431968900067E-2</v>
      </c>
      <c r="M160" s="99">
        <f>_xlfn.IFS(L160&lt;=5%,1,AND(L160&gt;5%,L160&lt;=15%),2,AND(L160&gt;15%,L160&lt;=30%),3,AND(L160&gt;30%,L160&lt;=50%),4,L160&gt;50%,5)</f>
        <v>1</v>
      </c>
      <c r="N160" s="99" t="str">
        <f>ROUND(L160*100,2)&amp; "% of the road is exposed with a value of "&amp; ROUND(K160*1,2)</f>
        <v>2.78% of the road is exposed with a value of 1262385.8</v>
      </c>
      <c r="O160" s="106">
        <v>8.3997208999999993E-3</v>
      </c>
      <c r="P160" s="107">
        <v>1.7299999999999999E-2</v>
      </c>
      <c r="Q160" s="93">
        <f>_xlfn.IFS(P160&lt;=5%,1,AND(P160&gt;5%,P160&lt;=15%),2,AND(P160&gt;15%,P160&lt;=30%),3,AND(P160&gt;30%,P160&lt;=50%),4,P160&gt;50%,5)</f>
        <v>1</v>
      </c>
      <c r="R160" s="106">
        <v>0.47713327909999997</v>
      </c>
      <c r="S160" s="107">
        <v>0.98269999999999991</v>
      </c>
      <c r="T160" s="93">
        <f>_xlfn.IFS(S160&lt;=5%,1,AND(S160&gt;5%,S160&lt;=15%),2,AND(S160&gt;15%,S160&lt;=30%),3,AND(S160&gt;30%,S160&lt;=50%),4,S160&gt;50%,5)</f>
        <v>5</v>
      </c>
      <c r="U160" s="94">
        <f>AVERAGE(Q160,T160)</f>
        <v>3</v>
      </c>
      <c r="V160" s="93" t="str">
        <f>ROUND(P160*100,2)&amp;"% of the exposed length is cement/asphalt road while " &amp;ROUND(S160*100,2)&amp;"% is rough road"</f>
        <v>1.73% of the exposed length is cement/asphalt road while 98.27% is rough road</v>
      </c>
      <c r="W160" s="94">
        <f>AVERAGE(M160,U160)</f>
        <v>2</v>
      </c>
      <c r="X160" s="93" t="str">
        <f>_xlfn.IFS(AND(W160&gt;4,W160&lt;=5),"VERY HIGH",AND(W160&gt;3,W160&lt;=4),"HIGH",AND(W160&gt;2,W160&lt;=3),"MODERATE",AND(W160&gt;1,W160&lt;=2),"LOW",W160&lt;=1,"VERY LOW")</f>
        <v>LOW</v>
      </c>
      <c r="Y160" s="95" t="s">
        <v>91</v>
      </c>
      <c r="Z160" s="93">
        <v>3</v>
      </c>
      <c r="AA160" s="95" t="s">
        <v>92</v>
      </c>
      <c r="AB160" s="93">
        <v>2</v>
      </c>
      <c r="AC160" s="95" t="s">
        <v>93</v>
      </c>
      <c r="AD160" s="93">
        <v>4</v>
      </c>
      <c r="AE160" s="95" t="s">
        <v>94</v>
      </c>
      <c r="AF160" s="93">
        <v>3</v>
      </c>
      <c r="AG160" s="95" t="s">
        <v>90</v>
      </c>
      <c r="AH160" s="93">
        <v>4</v>
      </c>
      <c r="AI160" s="97" t="s">
        <v>89</v>
      </c>
      <c r="AJ160" s="93">
        <v>4</v>
      </c>
      <c r="AK160" s="94">
        <f>AVERAGE(Z160,AB160,AD160,AF160,AH160,AJ160)</f>
        <v>3.3333333333333335</v>
      </c>
      <c r="AL160" s="93"/>
      <c r="AM160" s="94">
        <f>W160/AK160</f>
        <v>0.6</v>
      </c>
      <c r="AN160" s="93" t="str">
        <f>_xlfn.IFS(AM160&gt;4,"HIGH",AM160&gt;3,"MEDIUM HIGH",AM160&gt;2,"MEDIUM",AM160&gt;1,"MEDIUM LOW",AM160&lt;=1,"LOW")</f>
        <v>LOW</v>
      </c>
      <c r="AO160" s="93">
        <v>1</v>
      </c>
      <c r="AP160" s="93">
        <f>AO160*C160</f>
        <v>4</v>
      </c>
      <c r="AQ160" s="93" t="str">
        <f>_xlfn.IFS(AP160&lt;=5,"LOW RISK",AND(AP160&gt;5,AP160&lt;=12),"MODERATE RISK",AP160&gt;12,"HIGH RISK")</f>
        <v>LOW RISK</v>
      </c>
    </row>
    <row r="161" spans="1:43" ht="56.25">
      <c r="A161" s="93"/>
      <c r="B161" s="93" t="s">
        <v>312</v>
      </c>
      <c r="C161" s="93">
        <v>4</v>
      </c>
      <c r="D161" s="93"/>
      <c r="E161" s="108" t="str">
        <f>VLOOKUP(F161,Sheet2!E:F,2,FALSE)</f>
        <v>UPLAND</v>
      </c>
      <c r="F161" s="100" t="s">
        <v>243</v>
      </c>
      <c r="G161" s="100" t="s">
        <v>300</v>
      </c>
      <c r="H161" s="101">
        <v>5200000</v>
      </c>
      <c r="I161" s="102">
        <v>2.62235</v>
      </c>
      <c r="J161" s="103">
        <v>7.7285499999999993E-2</v>
      </c>
      <c r="K161" s="101">
        <f>H161*J161</f>
        <v>401884.6</v>
      </c>
      <c r="L161" s="104">
        <f>J161/I161</f>
        <v>2.9471847770129844E-2</v>
      </c>
      <c r="M161" s="99">
        <f>_xlfn.IFS(L161&lt;=5%,1,AND(L161&gt;5%,L161&lt;=15%),2,AND(L161&gt;15%,L161&lt;=30%),3,AND(L161&gt;30%,L161&lt;=50%),4,L161&gt;50%,5)</f>
        <v>1</v>
      </c>
      <c r="N161" s="99" t="str">
        <f>ROUND(L161*100,2)&amp; "% of the road is exposed with a value of "&amp; ROUND(K161*1,2)</f>
        <v>2.95% of the road is exposed with a value of 401884.6</v>
      </c>
      <c r="O161" s="106">
        <v>7.7285499999999993E-2</v>
      </c>
      <c r="P161" s="107">
        <v>1</v>
      </c>
      <c r="Q161" s="93">
        <f>_xlfn.IFS(P161&lt;=5%,1,AND(P161&gt;5%,P161&lt;=15%),2,AND(P161&gt;15%,P161&lt;=30%),3,AND(P161&gt;30%,P161&lt;=50%),4,P161&gt;50%,5)</f>
        <v>5</v>
      </c>
      <c r="R161" s="106">
        <v>0</v>
      </c>
      <c r="S161" s="107">
        <v>0</v>
      </c>
      <c r="T161" s="93">
        <f>_xlfn.IFS(S161&lt;=5%,1,AND(S161&gt;5%,S161&lt;=15%),2,AND(S161&gt;15%,S161&lt;=30%),3,AND(S161&gt;30%,S161&lt;=50%),4,S161&gt;50%,5)</f>
        <v>1</v>
      </c>
      <c r="U161" s="94">
        <f>AVERAGE(Q161,T161)</f>
        <v>3</v>
      </c>
      <c r="V161" s="93" t="str">
        <f>ROUND(P161*100,2)&amp;"% of the exposed length is cement/asphalt road while " &amp;ROUND(S161*100,2)&amp;"% is rough road"</f>
        <v>100% of the exposed length is cement/asphalt road while 0% is rough road</v>
      </c>
      <c r="W161" s="94">
        <f>AVERAGE(M161,U161)</f>
        <v>2</v>
      </c>
      <c r="X161" s="93" t="str">
        <f>_xlfn.IFS(AND(W161&gt;4,W161&lt;=5),"VERY HIGH",AND(W161&gt;3,W161&lt;=4),"HIGH",AND(W161&gt;2,W161&lt;=3),"MODERATE",AND(W161&gt;1,W161&lt;=2),"LOW",W161&lt;=1,"VERY LOW")</f>
        <v>LOW</v>
      </c>
      <c r="Y161" s="95" t="s">
        <v>91</v>
      </c>
      <c r="Z161" s="93">
        <v>3</v>
      </c>
      <c r="AA161" s="95" t="s">
        <v>92</v>
      </c>
      <c r="AB161" s="93">
        <v>2</v>
      </c>
      <c r="AC161" s="95" t="s">
        <v>93</v>
      </c>
      <c r="AD161" s="93">
        <v>4</v>
      </c>
      <c r="AE161" s="95" t="s">
        <v>94</v>
      </c>
      <c r="AF161" s="93">
        <v>3</v>
      </c>
      <c r="AG161" s="95" t="s">
        <v>90</v>
      </c>
      <c r="AH161" s="93">
        <v>4</v>
      </c>
      <c r="AI161" s="97" t="s">
        <v>89</v>
      </c>
      <c r="AJ161" s="93">
        <v>4</v>
      </c>
      <c r="AK161" s="94">
        <f>AVERAGE(Z161,AB161,AD161,AF161,AH161,AJ161)</f>
        <v>3.3333333333333335</v>
      </c>
      <c r="AL161" s="93"/>
      <c r="AM161" s="94">
        <f>W161/AK161</f>
        <v>0.6</v>
      </c>
      <c r="AN161" s="93" t="str">
        <f>_xlfn.IFS(AM161&gt;4,"HIGH",AM161&gt;3,"MEDIUM HIGH",AM161&gt;2,"MEDIUM",AM161&gt;1,"MEDIUM LOW",AM161&lt;=1,"LOW")</f>
        <v>LOW</v>
      </c>
      <c r="AO161" s="93">
        <v>1</v>
      </c>
      <c r="AP161" s="93">
        <f>AO161*C161</f>
        <v>4</v>
      </c>
      <c r="AQ161" s="93" t="str">
        <f>_xlfn.IFS(AP161&lt;=5,"LOW RISK",AND(AP161&gt;5,AP161&lt;=12),"MODERATE RISK",AP161&gt;12,"HIGH RISK")</f>
        <v>LOW RISK</v>
      </c>
    </row>
    <row r="162" spans="1:43" ht="56.25">
      <c r="A162" s="93"/>
      <c r="B162" s="93" t="s">
        <v>312</v>
      </c>
      <c r="C162" s="93">
        <v>4</v>
      </c>
      <c r="D162" s="93"/>
      <c r="E162" s="108" t="str">
        <f>VLOOKUP(F162,Sheet2!E:F,2,FALSE)</f>
        <v>UPLAND</v>
      </c>
      <c r="F162" s="100" t="s">
        <v>243</v>
      </c>
      <c r="G162" s="100" t="s">
        <v>1</v>
      </c>
      <c r="H162" s="101">
        <v>2600000</v>
      </c>
      <c r="I162" s="102">
        <v>18.327200000000001</v>
      </c>
      <c r="J162" s="103">
        <v>0.38454899999999997</v>
      </c>
      <c r="K162" s="101">
        <f>H162*J162</f>
        <v>999827.39999999991</v>
      </c>
      <c r="L162" s="104">
        <f>J162/I162</f>
        <v>2.098241957309354E-2</v>
      </c>
      <c r="M162" s="99">
        <f>_xlfn.IFS(L162&lt;=5%,1,AND(L162&gt;5%,L162&lt;=15%),2,AND(L162&gt;15%,L162&lt;=30%),3,AND(L162&gt;30%,L162&lt;=50%),4,L162&gt;50%,5)</f>
        <v>1</v>
      </c>
      <c r="N162" s="99" t="str">
        <f>ROUND(L162*100,2)&amp; "% of the road is exposed with a value of "&amp; ROUND(K162*1,2)</f>
        <v>2.1% of the road is exposed with a value of 999827.4</v>
      </c>
      <c r="O162" s="106">
        <v>4.6530428999999995E-3</v>
      </c>
      <c r="P162" s="107">
        <v>1.21E-2</v>
      </c>
      <c r="Q162" s="93">
        <f>_xlfn.IFS(P162&lt;=5%,1,AND(P162&gt;5%,P162&lt;=15%),2,AND(P162&gt;15%,P162&lt;=30%),3,AND(P162&gt;30%,P162&lt;=50%),4,P162&gt;50%,5)</f>
        <v>1</v>
      </c>
      <c r="R162" s="106">
        <v>0.37989595709999996</v>
      </c>
      <c r="S162" s="107">
        <v>0.9879</v>
      </c>
      <c r="T162" s="93">
        <f>_xlfn.IFS(S162&lt;=5%,1,AND(S162&gt;5%,S162&lt;=15%),2,AND(S162&gt;15%,S162&lt;=30%),3,AND(S162&gt;30%,S162&lt;=50%),4,S162&gt;50%,5)</f>
        <v>5</v>
      </c>
      <c r="U162" s="94">
        <f>AVERAGE(Q162,T162)</f>
        <v>3</v>
      </c>
      <c r="V162" s="93" t="str">
        <f>ROUND(P162*100,2)&amp;"% of the exposed length is cement/asphalt road while " &amp;ROUND(S162*100,2)&amp;"% is rough road"</f>
        <v>1.21% of the exposed length is cement/asphalt road while 98.79% is rough road</v>
      </c>
      <c r="W162" s="94">
        <f>AVERAGE(M162,U162)</f>
        <v>2</v>
      </c>
      <c r="X162" s="93" t="str">
        <f>_xlfn.IFS(AND(W162&gt;4,W162&lt;=5),"VERY HIGH",AND(W162&gt;3,W162&lt;=4),"HIGH",AND(W162&gt;2,W162&lt;=3),"MODERATE",AND(W162&gt;1,W162&lt;=2),"LOW",W162&lt;=1,"VERY LOW")</f>
        <v>LOW</v>
      </c>
      <c r="Y162" s="95" t="s">
        <v>91</v>
      </c>
      <c r="Z162" s="93">
        <v>3</v>
      </c>
      <c r="AA162" s="95" t="s">
        <v>92</v>
      </c>
      <c r="AB162" s="93">
        <v>2</v>
      </c>
      <c r="AC162" s="95" t="s">
        <v>93</v>
      </c>
      <c r="AD162" s="93">
        <v>4</v>
      </c>
      <c r="AE162" s="95" t="s">
        <v>94</v>
      </c>
      <c r="AF162" s="93">
        <v>3</v>
      </c>
      <c r="AG162" s="95" t="s">
        <v>90</v>
      </c>
      <c r="AH162" s="93">
        <v>4</v>
      </c>
      <c r="AI162" s="97" t="s">
        <v>89</v>
      </c>
      <c r="AJ162" s="93">
        <v>4</v>
      </c>
      <c r="AK162" s="94">
        <f>AVERAGE(Z162,AB162,AD162,AF162,AH162,AJ162)</f>
        <v>3.3333333333333335</v>
      </c>
      <c r="AL162" s="93"/>
      <c r="AM162" s="94">
        <f>W162/AK162</f>
        <v>0.6</v>
      </c>
      <c r="AN162" s="93" t="str">
        <f>_xlfn.IFS(AM162&gt;4,"HIGH",AM162&gt;3,"MEDIUM HIGH",AM162&gt;2,"MEDIUM",AM162&gt;1,"MEDIUM LOW",AM162&lt;=1,"LOW")</f>
        <v>LOW</v>
      </c>
      <c r="AO162" s="93">
        <v>1</v>
      </c>
      <c r="AP162" s="93">
        <f>AO162*C162</f>
        <v>4</v>
      </c>
      <c r="AQ162" s="93" t="str">
        <f>_xlfn.IFS(AP162&lt;=5,"LOW RISK",AND(AP162&gt;5,AP162&lt;=12),"MODERATE RISK",AP162&gt;12,"HIGH RISK")</f>
        <v>LOW RISK</v>
      </c>
    </row>
    <row r="163" spans="1:43" ht="56.25">
      <c r="A163" s="108"/>
      <c r="B163" s="93" t="s">
        <v>312</v>
      </c>
      <c r="C163" s="93">
        <v>4</v>
      </c>
      <c r="D163" s="108"/>
      <c r="E163" s="108" t="str">
        <f>VLOOKUP(F163,Sheet2!E:F,2,FALSE)</f>
        <v>UPLAND</v>
      </c>
      <c r="F163" s="100" t="s">
        <v>250</v>
      </c>
      <c r="G163" s="100" t="s">
        <v>300</v>
      </c>
      <c r="H163" s="101">
        <v>5200000</v>
      </c>
      <c r="I163" s="102">
        <v>3.6951999999999998</v>
      </c>
      <c r="J163" s="103">
        <v>7.3232199999999997E-2</v>
      </c>
      <c r="K163" s="101">
        <f>H163*J163</f>
        <v>380807.44</v>
      </c>
      <c r="L163" s="104">
        <f>J163/I163</f>
        <v>1.9818196579346178E-2</v>
      </c>
      <c r="M163" s="99">
        <f>_xlfn.IFS(L163&lt;=5%,1,AND(L163&gt;5%,L163&lt;=15%),2,AND(L163&gt;15%,L163&lt;=30%),3,AND(L163&gt;30%,L163&lt;=50%),4,L163&gt;50%,5)</f>
        <v>1</v>
      </c>
      <c r="N163" s="99" t="str">
        <f>ROUND(L163*100,2)&amp; "% of the road is exposed with a value of "&amp; ROUND(K163*1,2)</f>
        <v>1.98% of the road is exposed with a value of 380807.44</v>
      </c>
      <c r="O163" s="106">
        <v>7.3232199999999997E-2</v>
      </c>
      <c r="P163" s="107">
        <v>1</v>
      </c>
      <c r="Q163" s="93">
        <f>_xlfn.IFS(P163&lt;=5%,1,AND(P163&gt;5%,P163&lt;=15%),2,AND(P163&gt;15%,P163&lt;=30%),3,AND(P163&gt;30%,P163&lt;=50%),4,P163&gt;50%,5)</f>
        <v>5</v>
      </c>
      <c r="R163" s="106">
        <v>0</v>
      </c>
      <c r="S163" s="107">
        <v>0</v>
      </c>
      <c r="T163" s="93">
        <f>_xlfn.IFS(S163&lt;=5%,1,AND(S163&gt;5%,S163&lt;=15%),2,AND(S163&gt;15%,S163&lt;=30%),3,AND(S163&gt;30%,S163&lt;=50%),4,S163&gt;50%,5)</f>
        <v>1</v>
      </c>
      <c r="U163" s="94">
        <f>AVERAGE(Q163,T163)</f>
        <v>3</v>
      </c>
      <c r="V163" s="93" t="str">
        <f>ROUND(P163*100,2)&amp;"% of the exposed length is cement/asphalt road while " &amp;ROUND(S163*100,2)&amp;"% is rough road"</f>
        <v>100% of the exposed length is cement/asphalt road while 0% is rough road</v>
      </c>
      <c r="W163" s="94">
        <f>AVERAGE(M163,U163)</f>
        <v>2</v>
      </c>
      <c r="X163" s="93" t="str">
        <f>_xlfn.IFS(AND(W163&gt;4,W163&lt;=5),"VERY HIGH",AND(W163&gt;3,W163&lt;=4),"HIGH",AND(W163&gt;2,W163&lt;=3),"MODERATE",AND(W163&gt;1,W163&lt;=2),"LOW",W163&lt;=1,"VERY LOW")</f>
        <v>LOW</v>
      </c>
      <c r="Y163" s="95" t="s">
        <v>91</v>
      </c>
      <c r="Z163" s="93">
        <v>3</v>
      </c>
      <c r="AA163" s="95" t="s">
        <v>92</v>
      </c>
      <c r="AB163" s="93">
        <v>2</v>
      </c>
      <c r="AC163" s="95" t="s">
        <v>93</v>
      </c>
      <c r="AD163" s="93">
        <v>4</v>
      </c>
      <c r="AE163" s="95" t="s">
        <v>94</v>
      </c>
      <c r="AF163" s="93">
        <v>3</v>
      </c>
      <c r="AG163" s="95" t="s">
        <v>90</v>
      </c>
      <c r="AH163" s="93">
        <v>4</v>
      </c>
      <c r="AI163" s="97" t="s">
        <v>89</v>
      </c>
      <c r="AJ163" s="93">
        <v>4</v>
      </c>
      <c r="AK163" s="94">
        <f>AVERAGE(Z163,AB163,AD163,AF163,AH163,AJ163)</f>
        <v>3.3333333333333335</v>
      </c>
      <c r="AL163" s="108"/>
      <c r="AM163" s="94">
        <f>W163/AK163</f>
        <v>0.6</v>
      </c>
      <c r="AN163" s="93" t="str">
        <f>_xlfn.IFS(AM163&gt;4,"HIGH",AM163&gt;3,"MEDIUM HIGH",AM163&gt;2,"MEDIUM",AM163&gt;1,"MEDIUM LOW",AM163&lt;=1,"LOW")</f>
        <v>LOW</v>
      </c>
      <c r="AO163" s="93">
        <v>1</v>
      </c>
      <c r="AP163" s="93">
        <f>AO163*C163</f>
        <v>4</v>
      </c>
      <c r="AQ163" s="93" t="str">
        <f>_xlfn.IFS(AP163&lt;=5,"LOW RISK",AND(AP163&gt;5,AP163&lt;=12),"MODERATE RISK",AP163&gt;12,"HIGH RISK")</f>
        <v>LOW RISK</v>
      </c>
    </row>
    <row r="164" spans="1:43" ht="56.25">
      <c r="A164" s="108"/>
      <c r="B164" s="93" t="s">
        <v>312</v>
      </c>
      <c r="C164" s="93">
        <v>4</v>
      </c>
      <c r="D164" s="108"/>
      <c r="E164" s="108" t="str">
        <f>VLOOKUP(F164,Sheet2!E:F,2,FALSE)</f>
        <v>UPLAND</v>
      </c>
      <c r="F164" s="100" t="s">
        <v>250</v>
      </c>
      <c r="G164" s="100" t="s">
        <v>300</v>
      </c>
      <c r="H164" s="101">
        <v>5200000</v>
      </c>
      <c r="I164" s="102">
        <v>3.6951999999999998</v>
      </c>
      <c r="J164" s="103">
        <v>0.120451</v>
      </c>
      <c r="K164" s="101">
        <f>H164*J164</f>
        <v>626345.20000000007</v>
      </c>
      <c r="L164" s="104">
        <f>J164/I164</f>
        <v>3.2596611820740425E-2</v>
      </c>
      <c r="M164" s="99">
        <f>_xlfn.IFS(L164&lt;=5%,1,AND(L164&gt;5%,L164&lt;=15%),2,AND(L164&gt;15%,L164&lt;=30%),3,AND(L164&gt;30%,L164&lt;=50%),4,L164&gt;50%,5)</f>
        <v>1</v>
      </c>
      <c r="N164" s="99" t="str">
        <f>ROUND(L164*100,2)&amp; "% of the road is exposed with a value of "&amp; ROUND(K164*1,2)</f>
        <v>3.26% of the road is exposed with a value of 626345.2</v>
      </c>
      <c r="O164" s="106">
        <v>0.120451</v>
      </c>
      <c r="P164" s="107">
        <v>1</v>
      </c>
      <c r="Q164" s="93">
        <f>_xlfn.IFS(P164&lt;=5%,1,AND(P164&gt;5%,P164&lt;=15%),2,AND(P164&gt;15%,P164&lt;=30%),3,AND(P164&gt;30%,P164&lt;=50%),4,P164&gt;50%,5)</f>
        <v>5</v>
      </c>
      <c r="R164" s="106">
        <v>0</v>
      </c>
      <c r="S164" s="107">
        <v>0</v>
      </c>
      <c r="T164" s="93">
        <f>_xlfn.IFS(S164&lt;=5%,1,AND(S164&gt;5%,S164&lt;=15%),2,AND(S164&gt;15%,S164&lt;=30%),3,AND(S164&gt;30%,S164&lt;=50%),4,S164&gt;50%,5)</f>
        <v>1</v>
      </c>
      <c r="U164" s="94">
        <f>AVERAGE(Q164,T164)</f>
        <v>3</v>
      </c>
      <c r="V164" s="93" t="str">
        <f>ROUND(P164*100,2)&amp;"% of the exposed length is cement/asphalt road while " &amp;ROUND(S164*100,2)&amp;"% is rough road"</f>
        <v>100% of the exposed length is cement/asphalt road while 0% is rough road</v>
      </c>
      <c r="W164" s="94">
        <f>AVERAGE(M164,U164)</f>
        <v>2</v>
      </c>
      <c r="X164" s="93" t="str">
        <f>_xlfn.IFS(AND(W164&gt;4,W164&lt;=5),"VERY HIGH",AND(W164&gt;3,W164&lt;=4),"HIGH",AND(W164&gt;2,W164&lt;=3),"MODERATE",AND(W164&gt;1,W164&lt;=2),"LOW",W164&lt;=1,"VERY LOW")</f>
        <v>LOW</v>
      </c>
      <c r="Y164" s="95" t="s">
        <v>91</v>
      </c>
      <c r="Z164" s="93">
        <v>3</v>
      </c>
      <c r="AA164" s="95" t="s">
        <v>92</v>
      </c>
      <c r="AB164" s="93">
        <v>2</v>
      </c>
      <c r="AC164" s="95" t="s">
        <v>93</v>
      </c>
      <c r="AD164" s="93">
        <v>4</v>
      </c>
      <c r="AE164" s="95" t="s">
        <v>94</v>
      </c>
      <c r="AF164" s="93">
        <v>3</v>
      </c>
      <c r="AG164" s="95" t="s">
        <v>90</v>
      </c>
      <c r="AH164" s="93">
        <v>4</v>
      </c>
      <c r="AI164" s="97" t="s">
        <v>89</v>
      </c>
      <c r="AJ164" s="93">
        <v>4</v>
      </c>
      <c r="AK164" s="94">
        <f>AVERAGE(Z164,AB164,AD164,AF164,AH164,AJ164)</f>
        <v>3.3333333333333335</v>
      </c>
      <c r="AL164" s="108"/>
      <c r="AM164" s="94">
        <f>W164/AK164</f>
        <v>0.6</v>
      </c>
      <c r="AN164" s="93" t="str">
        <f>_xlfn.IFS(AM164&gt;4,"HIGH",AM164&gt;3,"MEDIUM HIGH",AM164&gt;2,"MEDIUM",AM164&gt;1,"MEDIUM LOW",AM164&lt;=1,"LOW")</f>
        <v>LOW</v>
      </c>
      <c r="AO164" s="93">
        <v>1</v>
      </c>
      <c r="AP164" s="93">
        <f>AO164*C164</f>
        <v>4</v>
      </c>
      <c r="AQ164" s="93" t="str">
        <f>_xlfn.IFS(AP164&lt;=5,"LOW RISK",AND(AP164&gt;5,AP164&lt;=12),"MODERATE RISK",AP164&gt;12,"HIGH RISK")</f>
        <v>LOW RISK</v>
      </c>
    </row>
    <row r="165" spans="1:43" ht="56.25">
      <c r="A165" s="108"/>
      <c r="B165" s="93" t="s">
        <v>312</v>
      </c>
      <c r="C165" s="93">
        <v>4</v>
      </c>
      <c r="D165" s="108"/>
      <c r="E165" s="108" t="str">
        <f>VLOOKUP(F165,Sheet2!E:F,2,FALSE)</f>
        <v>UPLAND</v>
      </c>
      <c r="F165" s="100" t="s">
        <v>42</v>
      </c>
      <c r="G165" s="100" t="s">
        <v>302</v>
      </c>
      <c r="H165" s="101">
        <v>2600000</v>
      </c>
      <c r="I165" s="102">
        <v>1.0185299999999999</v>
      </c>
      <c r="J165" s="103">
        <v>0.13661499999999999</v>
      </c>
      <c r="K165" s="101">
        <f>H165*J165</f>
        <v>355198.99999999994</v>
      </c>
      <c r="L165" s="104">
        <f>J165/I165</f>
        <v>0.13412957890292873</v>
      </c>
      <c r="M165" s="99">
        <f>_xlfn.IFS(L165&lt;=5%,1,AND(L165&gt;5%,L165&lt;=15%),2,AND(L165&gt;15%,L165&lt;=30%),3,AND(L165&gt;30%,L165&lt;=50%),4,L165&gt;50%,5)</f>
        <v>2</v>
      </c>
      <c r="N165" s="99" t="str">
        <f>ROUND(L165*100,2)&amp; "% of the road is exposed with a value of "&amp; ROUND(K165*1,2)</f>
        <v>13.41% of the road is exposed with a value of 355199</v>
      </c>
      <c r="O165" s="106">
        <v>0</v>
      </c>
      <c r="P165" s="107">
        <v>0</v>
      </c>
      <c r="Q165" s="93">
        <f>_xlfn.IFS(P165&lt;=5%,1,AND(P165&gt;5%,P165&lt;=15%),2,AND(P165&gt;15%,P165&lt;=30%),3,AND(P165&gt;30%,P165&lt;=50%),4,P165&gt;50%,5)</f>
        <v>1</v>
      </c>
      <c r="R165" s="106">
        <v>0.13661499999999999</v>
      </c>
      <c r="S165" s="107">
        <v>1</v>
      </c>
      <c r="T165" s="93">
        <f>_xlfn.IFS(S165&lt;=5%,1,AND(S165&gt;5%,S165&lt;=15%),2,AND(S165&gt;15%,S165&lt;=30%),3,AND(S165&gt;30%,S165&lt;=50%),4,S165&gt;50%,5)</f>
        <v>5</v>
      </c>
      <c r="U165" s="94">
        <f>AVERAGE(Q165,T165)</f>
        <v>3</v>
      </c>
      <c r="V165" s="93" t="str">
        <f>ROUND(P165*100,2)&amp;"% of the exposed length is cement/asphalt road while " &amp;ROUND(S165*100,2)&amp;"% is rough road"</f>
        <v>0% of the exposed length is cement/asphalt road while 100% is rough road</v>
      </c>
      <c r="W165" s="94">
        <f>AVERAGE(M165,U165)</f>
        <v>2.5</v>
      </c>
      <c r="X165" s="93" t="str">
        <f>_xlfn.IFS(AND(W165&gt;4,W165&lt;=5),"VERY HIGH",AND(W165&gt;3,W165&lt;=4),"HIGH",AND(W165&gt;2,W165&lt;=3),"MODERATE",AND(W165&gt;1,W165&lt;=2),"LOW",W165&lt;=1,"VERY LOW")</f>
        <v>MODERATE</v>
      </c>
      <c r="Y165" s="95" t="s">
        <v>91</v>
      </c>
      <c r="Z165" s="93">
        <v>3</v>
      </c>
      <c r="AA165" s="95" t="s">
        <v>92</v>
      </c>
      <c r="AB165" s="93">
        <v>2</v>
      </c>
      <c r="AC165" s="95" t="s">
        <v>93</v>
      </c>
      <c r="AD165" s="93">
        <v>4</v>
      </c>
      <c r="AE165" s="95" t="s">
        <v>94</v>
      </c>
      <c r="AF165" s="93">
        <v>3</v>
      </c>
      <c r="AG165" s="95" t="s">
        <v>90</v>
      </c>
      <c r="AH165" s="93">
        <v>4</v>
      </c>
      <c r="AI165" s="97" t="s">
        <v>89</v>
      </c>
      <c r="AJ165" s="93">
        <v>4</v>
      </c>
      <c r="AK165" s="94">
        <f>AVERAGE(Z165,AB165,AD165,AF165,AH165,AJ165)</f>
        <v>3.3333333333333335</v>
      </c>
      <c r="AL165" s="108"/>
      <c r="AM165" s="94">
        <f>W165/AK165</f>
        <v>0.75</v>
      </c>
      <c r="AN165" s="93" t="str">
        <f>_xlfn.IFS(AM165&gt;4,"HIGH",AM165&gt;3,"MEDIUM HIGH",AM165&gt;2,"MEDIUM",AM165&gt;1,"MEDIUM LOW",AM165&lt;=1,"LOW")</f>
        <v>LOW</v>
      </c>
      <c r="AO165" s="93">
        <v>1</v>
      </c>
      <c r="AP165" s="93">
        <f>AO165*C165</f>
        <v>4</v>
      </c>
      <c r="AQ165" s="93" t="str">
        <f>_xlfn.IFS(AP165&lt;=5,"LOW RISK",AND(AP165&gt;5,AP165&lt;=12),"MODERATE RISK",AP165&gt;12,"HIGH RISK")</f>
        <v>LOW RISK</v>
      </c>
    </row>
    <row r="166" spans="1:43" ht="56.25">
      <c r="A166" s="108"/>
      <c r="B166" s="93" t="s">
        <v>312</v>
      </c>
      <c r="C166" s="93">
        <v>4</v>
      </c>
      <c r="D166" s="108"/>
      <c r="E166" s="108" t="str">
        <f>VLOOKUP(F166,Sheet2!E:F,2,FALSE)</f>
        <v>UPLAND</v>
      </c>
      <c r="F166" s="100" t="s">
        <v>42</v>
      </c>
      <c r="G166" s="100" t="s">
        <v>302</v>
      </c>
      <c r="H166" s="101">
        <v>2600000</v>
      </c>
      <c r="I166" s="102">
        <v>1.0185299999999999</v>
      </c>
      <c r="J166" s="103">
        <v>0.14796799999999999</v>
      </c>
      <c r="K166" s="101">
        <f>H166*J166</f>
        <v>384716.79999999999</v>
      </c>
      <c r="L166" s="104">
        <f>J166/I166</f>
        <v>0.14527603507015011</v>
      </c>
      <c r="M166" s="99">
        <f>_xlfn.IFS(L166&lt;=5%,1,AND(L166&gt;5%,L166&lt;=15%),2,AND(L166&gt;15%,L166&lt;=30%),3,AND(L166&gt;30%,L166&lt;=50%),4,L166&gt;50%,5)</f>
        <v>2</v>
      </c>
      <c r="N166" s="99" t="str">
        <f>ROUND(L166*100,2)&amp; "% of the road is exposed with a value of "&amp; ROUND(K166*1,2)</f>
        <v>14.53% of the road is exposed with a value of 384716.8</v>
      </c>
      <c r="O166" s="106">
        <v>0</v>
      </c>
      <c r="P166" s="107">
        <v>0</v>
      </c>
      <c r="Q166" s="93">
        <f>_xlfn.IFS(P166&lt;=5%,1,AND(P166&gt;5%,P166&lt;=15%),2,AND(P166&gt;15%,P166&lt;=30%),3,AND(P166&gt;30%,P166&lt;=50%),4,P166&gt;50%,5)</f>
        <v>1</v>
      </c>
      <c r="R166" s="106">
        <v>0.14796799999999999</v>
      </c>
      <c r="S166" s="107">
        <v>1</v>
      </c>
      <c r="T166" s="93">
        <f>_xlfn.IFS(S166&lt;=5%,1,AND(S166&gt;5%,S166&lt;=15%),2,AND(S166&gt;15%,S166&lt;=30%),3,AND(S166&gt;30%,S166&lt;=50%),4,S166&gt;50%,5)</f>
        <v>5</v>
      </c>
      <c r="U166" s="94">
        <f>AVERAGE(Q166,T166)</f>
        <v>3</v>
      </c>
      <c r="V166" s="93" t="str">
        <f>ROUND(P166*100,2)&amp;"% of the exposed length is cement/asphalt road while " &amp;ROUND(S166*100,2)&amp;"% is rough road"</f>
        <v>0% of the exposed length is cement/asphalt road while 100% is rough road</v>
      </c>
      <c r="W166" s="94">
        <f>AVERAGE(M166,U166)</f>
        <v>2.5</v>
      </c>
      <c r="X166" s="93" t="str">
        <f>_xlfn.IFS(AND(W166&gt;4,W166&lt;=5),"VERY HIGH",AND(W166&gt;3,W166&lt;=4),"HIGH",AND(W166&gt;2,W166&lt;=3),"MODERATE",AND(W166&gt;1,W166&lt;=2),"LOW",W166&lt;=1,"VERY LOW")</f>
        <v>MODERATE</v>
      </c>
      <c r="Y166" s="95" t="s">
        <v>91</v>
      </c>
      <c r="Z166" s="93">
        <v>3</v>
      </c>
      <c r="AA166" s="95" t="s">
        <v>92</v>
      </c>
      <c r="AB166" s="93">
        <v>2</v>
      </c>
      <c r="AC166" s="95" t="s">
        <v>93</v>
      </c>
      <c r="AD166" s="93">
        <v>4</v>
      </c>
      <c r="AE166" s="95" t="s">
        <v>94</v>
      </c>
      <c r="AF166" s="93">
        <v>3</v>
      </c>
      <c r="AG166" s="95" t="s">
        <v>90</v>
      </c>
      <c r="AH166" s="93">
        <v>4</v>
      </c>
      <c r="AI166" s="97" t="s">
        <v>89</v>
      </c>
      <c r="AJ166" s="93">
        <v>4</v>
      </c>
      <c r="AK166" s="94">
        <f>AVERAGE(Z166,AB166,AD166,AF166,AH166,AJ166)</f>
        <v>3.3333333333333335</v>
      </c>
      <c r="AL166" s="108"/>
      <c r="AM166" s="94">
        <f>W166/AK166</f>
        <v>0.75</v>
      </c>
      <c r="AN166" s="93" t="str">
        <f>_xlfn.IFS(AM166&gt;4,"HIGH",AM166&gt;3,"MEDIUM HIGH",AM166&gt;2,"MEDIUM",AM166&gt;1,"MEDIUM LOW",AM166&lt;=1,"LOW")</f>
        <v>LOW</v>
      </c>
      <c r="AO166" s="93">
        <v>1</v>
      </c>
      <c r="AP166" s="93">
        <f>AO166*C166</f>
        <v>4</v>
      </c>
      <c r="AQ166" s="93" t="str">
        <f>_xlfn.IFS(AP166&lt;=5,"LOW RISK",AND(AP166&gt;5,AP166&lt;=12),"MODERATE RISK",AP166&gt;12,"HIGH RISK")</f>
        <v>LOW RISK</v>
      </c>
    </row>
    <row r="167" spans="1:43" ht="56.25">
      <c r="A167" s="108"/>
      <c r="B167" s="93" t="s">
        <v>312</v>
      </c>
      <c r="C167" s="93">
        <v>4</v>
      </c>
      <c r="D167" s="108"/>
      <c r="E167" s="108" t="str">
        <f>VLOOKUP(F167,Sheet2!E:F,2,FALSE)</f>
        <v>UPLAND</v>
      </c>
      <c r="F167" s="100" t="s">
        <v>42</v>
      </c>
      <c r="G167" s="100" t="s">
        <v>302</v>
      </c>
      <c r="H167" s="101">
        <v>2600000</v>
      </c>
      <c r="I167" s="102">
        <v>1.0185299999999999</v>
      </c>
      <c r="J167" s="103">
        <v>2.49956E-2</v>
      </c>
      <c r="K167" s="101">
        <f>H167*J167</f>
        <v>64988.56</v>
      </c>
      <c r="L167" s="104">
        <f>J167/I167</f>
        <v>2.4540857903056369E-2</v>
      </c>
      <c r="M167" s="99">
        <f>_xlfn.IFS(L167&lt;=5%,1,AND(L167&gt;5%,L167&lt;=15%),2,AND(L167&gt;15%,L167&lt;=30%),3,AND(L167&gt;30%,L167&lt;=50%),4,L167&gt;50%,5)</f>
        <v>1</v>
      </c>
      <c r="N167" s="99" t="str">
        <f>ROUND(L167*100,2)&amp; "% of the road is exposed with a value of "&amp; ROUND(K167*1,2)</f>
        <v>2.45% of the road is exposed with a value of 64988.56</v>
      </c>
      <c r="O167" s="106">
        <v>0</v>
      </c>
      <c r="P167" s="107">
        <v>0</v>
      </c>
      <c r="Q167" s="93">
        <f>_xlfn.IFS(P167&lt;=5%,1,AND(P167&gt;5%,P167&lt;=15%),2,AND(P167&gt;15%,P167&lt;=30%),3,AND(P167&gt;30%,P167&lt;=50%),4,P167&gt;50%,5)</f>
        <v>1</v>
      </c>
      <c r="R167" s="106">
        <v>2.49956E-2</v>
      </c>
      <c r="S167" s="107">
        <v>1</v>
      </c>
      <c r="T167" s="93">
        <f>_xlfn.IFS(S167&lt;=5%,1,AND(S167&gt;5%,S167&lt;=15%),2,AND(S167&gt;15%,S167&lt;=30%),3,AND(S167&gt;30%,S167&lt;=50%),4,S167&gt;50%,5)</f>
        <v>5</v>
      </c>
      <c r="U167" s="94">
        <f>AVERAGE(Q167,T167)</f>
        <v>3</v>
      </c>
      <c r="V167" s="93" t="str">
        <f>ROUND(P167*100,2)&amp;"% of the exposed length is cement/asphalt road while " &amp;ROUND(S167*100,2)&amp;"% is rough road"</f>
        <v>0% of the exposed length is cement/asphalt road while 100% is rough road</v>
      </c>
      <c r="W167" s="94">
        <f>AVERAGE(M167,U167)</f>
        <v>2</v>
      </c>
      <c r="X167" s="93" t="str">
        <f>_xlfn.IFS(AND(W167&gt;4,W167&lt;=5),"VERY HIGH",AND(W167&gt;3,W167&lt;=4),"HIGH",AND(W167&gt;2,W167&lt;=3),"MODERATE",AND(W167&gt;1,W167&lt;=2),"LOW",W167&lt;=1,"VERY LOW")</f>
        <v>LOW</v>
      </c>
      <c r="Y167" s="95" t="s">
        <v>91</v>
      </c>
      <c r="Z167" s="93">
        <v>3</v>
      </c>
      <c r="AA167" s="95" t="s">
        <v>92</v>
      </c>
      <c r="AB167" s="93">
        <v>2</v>
      </c>
      <c r="AC167" s="95" t="s">
        <v>93</v>
      </c>
      <c r="AD167" s="93">
        <v>4</v>
      </c>
      <c r="AE167" s="95" t="s">
        <v>94</v>
      </c>
      <c r="AF167" s="93">
        <v>3</v>
      </c>
      <c r="AG167" s="95" t="s">
        <v>90</v>
      </c>
      <c r="AH167" s="93">
        <v>4</v>
      </c>
      <c r="AI167" s="97" t="s">
        <v>89</v>
      </c>
      <c r="AJ167" s="93">
        <v>4</v>
      </c>
      <c r="AK167" s="94">
        <f>AVERAGE(Z167,AB167,AD167,AF167,AH167,AJ167)</f>
        <v>3.3333333333333335</v>
      </c>
      <c r="AL167" s="108"/>
      <c r="AM167" s="94">
        <f>W167/AK167</f>
        <v>0.6</v>
      </c>
      <c r="AN167" s="93" t="str">
        <f>_xlfn.IFS(AM167&gt;4,"HIGH",AM167&gt;3,"MEDIUM HIGH",AM167&gt;2,"MEDIUM",AM167&gt;1,"MEDIUM LOW",AM167&lt;=1,"LOW")</f>
        <v>LOW</v>
      </c>
      <c r="AO167" s="93">
        <v>1</v>
      </c>
      <c r="AP167" s="93">
        <f>AO167*C167</f>
        <v>4</v>
      </c>
      <c r="AQ167" s="93" t="str">
        <f>_xlfn.IFS(AP167&lt;=5,"LOW RISK",AND(AP167&gt;5,AP167&lt;=12),"MODERATE RISK",AP167&gt;12,"HIGH RISK")</f>
        <v>LOW RISK</v>
      </c>
    </row>
    <row r="168" spans="1:43" ht="56.25">
      <c r="A168" s="108"/>
      <c r="B168" s="93" t="s">
        <v>312</v>
      </c>
      <c r="C168" s="93">
        <v>4</v>
      </c>
      <c r="D168" s="108"/>
      <c r="E168" s="108" t="str">
        <f>VLOOKUP(F168,Sheet2!E:F,2,FALSE)</f>
        <v>UPLAND</v>
      </c>
      <c r="F168" s="100" t="s">
        <v>42</v>
      </c>
      <c r="G168" s="100" t="s">
        <v>301</v>
      </c>
      <c r="H168" s="101">
        <v>2600000</v>
      </c>
      <c r="I168" s="102">
        <v>4.2922799999999999</v>
      </c>
      <c r="J168" s="103">
        <v>1.6105600000000001E-2</v>
      </c>
      <c r="K168" s="101">
        <f>H168*J168</f>
        <v>41874.560000000005</v>
      </c>
      <c r="L168" s="104">
        <f>J168/I168</f>
        <v>3.752224924748619E-3</v>
      </c>
      <c r="M168" s="99">
        <f>_xlfn.IFS(L168&lt;=5%,1,AND(L168&gt;5%,L168&lt;=15%),2,AND(L168&gt;15%,L168&lt;=30%),3,AND(L168&gt;30%,L168&lt;=50%),4,L168&gt;50%,5)</f>
        <v>1</v>
      </c>
      <c r="N168" s="99" t="str">
        <f>ROUND(L168*100,2)&amp; "% of the road is exposed with a value of "&amp; ROUND(K168*1,2)</f>
        <v>0.38% of the road is exposed with a value of 41874.56</v>
      </c>
      <c r="O168" s="106">
        <v>7.9932092800000017E-3</v>
      </c>
      <c r="P168" s="107">
        <v>0.49630000000000002</v>
      </c>
      <c r="Q168" s="93">
        <f>_xlfn.IFS(P168&lt;=5%,1,AND(P168&gt;5%,P168&lt;=15%),2,AND(P168&gt;15%,P168&lt;=30%),3,AND(P168&gt;30%,P168&lt;=50%),4,P168&gt;50%,5)</f>
        <v>4</v>
      </c>
      <c r="R168" s="106">
        <v>8.1123907199999994E-3</v>
      </c>
      <c r="S168" s="107">
        <v>0.50369999999999993</v>
      </c>
      <c r="T168" s="93">
        <f>_xlfn.IFS(S168&lt;=5%,1,AND(S168&gt;5%,S168&lt;=15%),2,AND(S168&gt;15%,S168&lt;=30%),3,AND(S168&gt;30%,S168&lt;=50%),4,S168&gt;50%,5)</f>
        <v>5</v>
      </c>
      <c r="U168" s="94">
        <f>AVERAGE(Q168,T168)</f>
        <v>4.5</v>
      </c>
      <c r="V168" s="93" t="str">
        <f>ROUND(P168*100,2)&amp;"% of the exposed length is cement/asphalt road while " &amp;ROUND(S168*100,2)&amp;"% is rough road"</f>
        <v>49.63% of the exposed length is cement/asphalt road while 50.37% is rough road</v>
      </c>
      <c r="W168" s="94">
        <f>AVERAGE(M168,U168)</f>
        <v>2.75</v>
      </c>
      <c r="X168" s="93" t="str">
        <f>_xlfn.IFS(AND(W168&gt;4,W168&lt;=5),"VERY HIGH",AND(W168&gt;3,W168&lt;=4),"HIGH",AND(W168&gt;2,W168&lt;=3),"MODERATE",AND(W168&gt;1,W168&lt;=2),"LOW",W168&lt;=1,"VERY LOW")</f>
        <v>MODERATE</v>
      </c>
      <c r="Y168" s="95" t="s">
        <v>91</v>
      </c>
      <c r="Z168" s="93">
        <v>3</v>
      </c>
      <c r="AA168" s="95" t="s">
        <v>92</v>
      </c>
      <c r="AB168" s="93">
        <v>2</v>
      </c>
      <c r="AC168" s="95" t="s">
        <v>93</v>
      </c>
      <c r="AD168" s="93">
        <v>4</v>
      </c>
      <c r="AE168" s="95" t="s">
        <v>94</v>
      </c>
      <c r="AF168" s="93">
        <v>3</v>
      </c>
      <c r="AG168" s="95" t="s">
        <v>90</v>
      </c>
      <c r="AH168" s="93">
        <v>4</v>
      </c>
      <c r="AI168" s="97" t="s">
        <v>89</v>
      </c>
      <c r="AJ168" s="93">
        <v>4</v>
      </c>
      <c r="AK168" s="94">
        <f>AVERAGE(Z168,AB168,AD168,AF168,AH168,AJ168)</f>
        <v>3.3333333333333335</v>
      </c>
      <c r="AL168" s="108"/>
      <c r="AM168" s="94">
        <f>W168/AK168</f>
        <v>0.82499999999999996</v>
      </c>
      <c r="AN168" s="93" t="str">
        <f>_xlfn.IFS(AM168&gt;4,"HIGH",AM168&gt;3,"MEDIUM HIGH",AM168&gt;2,"MEDIUM",AM168&gt;1,"MEDIUM LOW",AM168&lt;=1,"LOW")</f>
        <v>LOW</v>
      </c>
      <c r="AO168" s="93">
        <v>1</v>
      </c>
      <c r="AP168" s="93">
        <f>AO168*C168</f>
        <v>4</v>
      </c>
      <c r="AQ168" s="93" t="str">
        <f>_xlfn.IFS(AP168&lt;=5,"LOW RISK",AND(AP168&gt;5,AP168&lt;=12),"MODERATE RISK",AP168&gt;12,"HIGH RISK")</f>
        <v>LOW RISK</v>
      </c>
    </row>
    <row r="169" spans="1:43" ht="56.25">
      <c r="A169" s="108"/>
      <c r="B169" s="93" t="s">
        <v>312</v>
      </c>
      <c r="C169" s="93">
        <v>4</v>
      </c>
      <c r="D169" s="108"/>
      <c r="E169" s="108" t="str">
        <f>VLOOKUP(F169,Sheet2!E:F,2,FALSE)</f>
        <v>UPLAND</v>
      </c>
      <c r="F169" s="100" t="s">
        <v>42</v>
      </c>
      <c r="G169" s="100" t="s">
        <v>301</v>
      </c>
      <c r="H169" s="101">
        <v>2600000</v>
      </c>
      <c r="I169" s="102">
        <v>4.2922799999999999</v>
      </c>
      <c r="J169" s="103">
        <v>9.1956099999999999E-3</v>
      </c>
      <c r="K169" s="101">
        <f>H169*J169</f>
        <v>23908.585999999999</v>
      </c>
      <c r="L169" s="104">
        <f>J169/I169</f>
        <v>2.1423602374495607E-3</v>
      </c>
      <c r="M169" s="99">
        <f>_xlfn.IFS(L169&lt;=5%,1,AND(L169&gt;5%,L169&lt;=15%),2,AND(L169&gt;15%,L169&lt;=30%),3,AND(L169&gt;30%,L169&lt;=50%),4,L169&gt;50%,5)</f>
        <v>1</v>
      </c>
      <c r="N169" s="99" t="str">
        <f>ROUND(L169*100,2)&amp; "% of the road is exposed with a value of "&amp; ROUND(K169*1,2)</f>
        <v>0.21% of the road is exposed with a value of 23908.59</v>
      </c>
      <c r="O169" s="106">
        <v>4.5637812429999997E-3</v>
      </c>
      <c r="P169" s="107">
        <v>0.49630000000000002</v>
      </c>
      <c r="Q169" s="93">
        <f>_xlfn.IFS(P169&lt;=5%,1,AND(P169&gt;5%,P169&lt;=15%),2,AND(P169&gt;15%,P169&lt;=30%),3,AND(P169&gt;30%,P169&lt;=50%),4,P169&gt;50%,5)</f>
        <v>4</v>
      </c>
      <c r="R169" s="106">
        <v>4.6318287570000002E-3</v>
      </c>
      <c r="S169" s="107">
        <v>0.50370000000000004</v>
      </c>
      <c r="T169" s="93">
        <f>_xlfn.IFS(S169&lt;=5%,1,AND(S169&gt;5%,S169&lt;=15%),2,AND(S169&gt;15%,S169&lt;=30%),3,AND(S169&gt;30%,S169&lt;=50%),4,S169&gt;50%,5)</f>
        <v>5</v>
      </c>
      <c r="U169" s="94">
        <f>AVERAGE(Q169,T169)</f>
        <v>4.5</v>
      </c>
      <c r="V169" s="93" t="str">
        <f>ROUND(P169*100,2)&amp;"% of the exposed length is cement/asphalt road while " &amp;ROUND(S169*100,2)&amp;"% is rough road"</f>
        <v>49.63% of the exposed length is cement/asphalt road while 50.37% is rough road</v>
      </c>
      <c r="W169" s="94">
        <f>AVERAGE(M169,U169)</f>
        <v>2.75</v>
      </c>
      <c r="X169" s="93" t="str">
        <f>_xlfn.IFS(AND(W169&gt;4,W169&lt;=5),"VERY HIGH",AND(W169&gt;3,W169&lt;=4),"HIGH",AND(W169&gt;2,W169&lt;=3),"MODERATE",AND(W169&gt;1,W169&lt;=2),"LOW",W169&lt;=1,"VERY LOW")</f>
        <v>MODERATE</v>
      </c>
      <c r="Y169" s="95" t="s">
        <v>91</v>
      </c>
      <c r="Z169" s="93">
        <v>3</v>
      </c>
      <c r="AA169" s="95" t="s">
        <v>92</v>
      </c>
      <c r="AB169" s="93">
        <v>2</v>
      </c>
      <c r="AC169" s="95" t="s">
        <v>93</v>
      </c>
      <c r="AD169" s="93">
        <v>4</v>
      </c>
      <c r="AE169" s="95" t="s">
        <v>94</v>
      </c>
      <c r="AF169" s="93">
        <v>3</v>
      </c>
      <c r="AG169" s="95" t="s">
        <v>90</v>
      </c>
      <c r="AH169" s="93">
        <v>4</v>
      </c>
      <c r="AI169" s="97" t="s">
        <v>89</v>
      </c>
      <c r="AJ169" s="93">
        <v>4</v>
      </c>
      <c r="AK169" s="94">
        <f>AVERAGE(Z169,AB169,AD169,AF169,AH169,AJ169)</f>
        <v>3.3333333333333335</v>
      </c>
      <c r="AL169" s="108"/>
      <c r="AM169" s="94">
        <f>W169/AK169</f>
        <v>0.82499999999999996</v>
      </c>
      <c r="AN169" s="93" t="str">
        <f>_xlfn.IFS(AM169&gt;4,"HIGH",AM169&gt;3,"MEDIUM HIGH",AM169&gt;2,"MEDIUM",AM169&gt;1,"MEDIUM LOW",AM169&lt;=1,"LOW")</f>
        <v>LOW</v>
      </c>
      <c r="AO169" s="93">
        <v>1</v>
      </c>
      <c r="AP169" s="93">
        <f>AO169*C169</f>
        <v>4</v>
      </c>
      <c r="AQ169" s="93" t="str">
        <f>_xlfn.IFS(AP169&lt;=5,"LOW RISK",AND(AP169&gt;5,AP169&lt;=12),"MODERATE RISK",AP169&gt;12,"HIGH RISK")</f>
        <v>LOW RISK</v>
      </c>
    </row>
    <row r="170" spans="1:43" ht="56.25">
      <c r="A170" s="108"/>
      <c r="B170" s="93" t="s">
        <v>312</v>
      </c>
      <c r="C170" s="93">
        <v>4</v>
      </c>
      <c r="D170" s="108"/>
      <c r="E170" s="108" t="str">
        <f>VLOOKUP(F170,Sheet2!E:F,2,FALSE)</f>
        <v>UPLAND</v>
      </c>
      <c r="F170" s="100" t="s">
        <v>42</v>
      </c>
      <c r="G170" s="100" t="s">
        <v>301</v>
      </c>
      <c r="H170" s="101">
        <v>2600000</v>
      </c>
      <c r="I170" s="102">
        <v>4.2922799999999999</v>
      </c>
      <c r="J170" s="103">
        <v>0.123335</v>
      </c>
      <c r="K170" s="101">
        <f>H170*J170</f>
        <v>320671</v>
      </c>
      <c r="L170" s="104">
        <f>J170/I170</f>
        <v>2.873414595506351E-2</v>
      </c>
      <c r="M170" s="99">
        <f>_xlfn.IFS(L170&lt;=5%,1,AND(L170&gt;5%,L170&lt;=15%),2,AND(L170&gt;15%,L170&lt;=30%),3,AND(L170&gt;30%,L170&lt;=50%),4,L170&gt;50%,5)</f>
        <v>1</v>
      </c>
      <c r="N170" s="99" t="str">
        <f>ROUND(L170*100,2)&amp; "% of the road is exposed with a value of "&amp; ROUND(K170*1,2)</f>
        <v>2.87% of the road is exposed with a value of 320671</v>
      </c>
      <c r="O170" s="106">
        <v>6.12111605E-2</v>
      </c>
      <c r="P170" s="107">
        <v>0.49630000000000002</v>
      </c>
      <c r="Q170" s="93">
        <f>_xlfn.IFS(P170&lt;=5%,1,AND(P170&gt;5%,P170&lt;=15%),2,AND(P170&gt;15%,P170&lt;=30%),3,AND(P170&gt;30%,P170&lt;=50%),4,P170&gt;50%,5)</f>
        <v>4</v>
      </c>
      <c r="R170" s="106">
        <v>6.21238395E-2</v>
      </c>
      <c r="S170" s="107">
        <v>0.50370000000000004</v>
      </c>
      <c r="T170" s="93">
        <f>_xlfn.IFS(S170&lt;=5%,1,AND(S170&gt;5%,S170&lt;=15%),2,AND(S170&gt;15%,S170&lt;=30%),3,AND(S170&gt;30%,S170&lt;=50%),4,S170&gt;50%,5)</f>
        <v>5</v>
      </c>
      <c r="U170" s="94">
        <f>AVERAGE(Q170,T170)</f>
        <v>4.5</v>
      </c>
      <c r="V170" s="93" t="str">
        <f>ROUND(P170*100,2)&amp;"% of the exposed length is cement/asphalt road while " &amp;ROUND(S170*100,2)&amp;"% is rough road"</f>
        <v>49.63% of the exposed length is cement/asphalt road while 50.37% is rough road</v>
      </c>
      <c r="W170" s="94">
        <f>AVERAGE(M170,U170)</f>
        <v>2.75</v>
      </c>
      <c r="X170" s="93" t="str">
        <f>_xlfn.IFS(AND(W170&gt;4,W170&lt;=5),"VERY HIGH",AND(W170&gt;3,W170&lt;=4),"HIGH",AND(W170&gt;2,W170&lt;=3),"MODERATE",AND(W170&gt;1,W170&lt;=2),"LOW",W170&lt;=1,"VERY LOW")</f>
        <v>MODERATE</v>
      </c>
      <c r="Y170" s="95" t="s">
        <v>91</v>
      </c>
      <c r="Z170" s="93">
        <v>3</v>
      </c>
      <c r="AA170" s="95" t="s">
        <v>92</v>
      </c>
      <c r="AB170" s="93">
        <v>2</v>
      </c>
      <c r="AC170" s="95" t="s">
        <v>93</v>
      </c>
      <c r="AD170" s="93">
        <v>4</v>
      </c>
      <c r="AE170" s="95" t="s">
        <v>94</v>
      </c>
      <c r="AF170" s="93">
        <v>3</v>
      </c>
      <c r="AG170" s="95" t="s">
        <v>90</v>
      </c>
      <c r="AH170" s="93">
        <v>4</v>
      </c>
      <c r="AI170" s="97" t="s">
        <v>89</v>
      </c>
      <c r="AJ170" s="93">
        <v>4</v>
      </c>
      <c r="AK170" s="94">
        <f>AVERAGE(Z170,AB170,AD170,AF170,AH170,AJ170)</f>
        <v>3.3333333333333335</v>
      </c>
      <c r="AL170" s="108"/>
      <c r="AM170" s="94">
        <f>W170/AK170</f>
        <v>0.82499999999999996</v>
      </c>
      <c r="AN170" s="93" t="str">
        <f>_xlfn.IFS(AM170&gt;4,"HIGH",AM170&gt;3,"MEDIUM HIGH",AM170&gt;2,"MEDIUM",AM170&gt;1,"MEDIUM LOW",AM170&lt;=1,"LOW")</f>
        <v>LOW</v>
      </c>
      <c r="AO170" s="93">
        <v>1</v>
      </c>
      <c r="AP170" s="93">
        <f>AO170*C170</f>
        <v>4</v>
      </c>
      <c r="AQ170" s="93" t="str">
        <f>_xlfn.IFS(AP170&lt;=5,"LOW RISK",AND(AP170&gt;5,AP170&lt;=12),"MODERATE RISK",AP170&gt;12,"HIGH RISK")</f>
        <v>LOW RISK</v>
      </c>
    </row>
    <row r="171" spans="1:43" ht="56.25">
      <c r="A171" s="108"/>
      <c r="B171" s="93" t="s">
        <v>312</v>
      </c>
      <c r="C171" s="93">
        <v>4</v>
      </c>
      <c r="D171" s="108"/>
      <c r="E171" s="108" t="str">
        <f>VLOOKUP(F171,Sheet2!E:F,2,FALSE)</f>
        <v>UPLAND</v>
      </c>
      <c r="F171" s="100" t="s">
        <v>42</v>
      </c>
      <c r="G171" s="100" t="s">
        <v>1</v>
      </c>
      <c r="H171" s="101">
        <v>2600000</v>
      </c>
      <c r="I171" s="102">
        <v>10.9047</v>
      </c>
      <c r="J171" s="103">
        <v>5.2101300000000003E-3</v>
      </c>
      <c r="K171" s="101">
        <f>H171*J171</f>
        <v>13546.338000000002</v>
      </c>
      <c r="L171" s="104">
        <f>J171/I171</f>
        <v>4.7778755949269585E-4</v>
      </c>
      <c r="M171" s="99">
        <f>_xlfn.IFS(L171&lt;=5%,1,AND(L171&gt;5%,L171&lt;=15%),2,AND(L171&gt;15%,L171&lt;=30%),3,AND(L171&gt;30%,L171&lt;=50%),4,L171&gt;50%,5)</f>
        <v>1</v>
      </c>
      <c r="N171" s="99" t="str">
        <f>ROUND(L171*100,2)&amp; "% of the road is exposed with a value of "&amp; ROUND(K171*1,2)</f>
        <v>0.05% of the road is exposed with a value of 13546.34</v>
      </c>
      <c r="O171" s="106">
        <v>2.6050650000000002E-3</v>
      </c>
      <c r="P171" s="107">
        <v>0.5</v>
      </c>
      <c r="Q171" s="93">
        <f>_xlfn.IFS(P171&lt;=5%,1,AND(P171&gt;5%,P171&lt;=15%),2,AND(P171&gt;15%,P171&lt;=30%),3,AND(P171&gt;30%,P171&lt;=50%),4,P171&gt;50%,5)</f>
        <v>4</v>
      </c>
      <c r="R171" s="106">
        <v>2.6050650000000002E-3</v>
      </c>
      <c r="S171" s="107">
        <v>0.5</v>
      </c>
      <c r="T171" s="93">
        <f>_xlfn.IFS(S171&lt;=5%,1,AND(S171&gt;5%,S171&lt;=15%),2,AND(S171&gt;15%,S171&lt;=30%),3,AND(S171&gt;30%,S171&lt;=50%),4,S171&gt;50%,5)</f>
        <v>4</v>
      </c>
      <c r="U171" s="94">
        <f>AVERAGE(Q171,T171)</f>
        <v>4</v>
      </c>
      <c r="V171" s="93" t="str">
        <f>ROUND(P171*100,2)&amp;"% of the exposed length is cement/asphalt road while " &amp;ROUND(S171*100,2)&amp;"% is rough road"</f>
        <v>50% of the exposed length is cement/asphalt road while 50% is rough road</v>
      </c>
      <c r="W171" s="94">
        <f>AVERAGE(M171,U171)</f>
        <v>2.5</v>
      </c>
      <c r="X171" s="93" t="str">
        <f>_xlfn.IFS(AND(W171&gt;4,W171&lt;=5),"VERY HIGH",AND(W171&gt;3,W171&lt;=4),"HIGH",AND(W171&gt;2,W171&lt;=3),"MODERATE",AND(W171&gt;1,W171&lt;=2),"LOW",W171&lt;=1,"VERY LOW")</f>
        <v>MODERATE</v>
      </c>
      <c r="Y171" s="95" t="s">
        <v>91</v>
      </c>
      <c r="Z171" s="93">
        <v>3</v>
      </c>
      <c r="AA171" s="95" t="s">
        <v>92</v>
      </c>
      <c r="AB171" s="93">
        <v>2</v>
      </c>
      <c r="AC171" s="95" t="s">
        <v>93</v>
      </c>
      <c r="AD171" s="93">
        <v>4</v>
      </c>
      <c r="AE171" s="95" t="s">
        <v>94</v>
      </c>
      <c r="AF171" s="93">
        <v>3</v>
      </c>
      <c r="AG171" s="95" t="s">
        <v>90</v>
      </c>
      <c r="AH171" s="93">
        <v>4</v>
      </c>
      <c r="AI171" s="97" t="s">
        <v>89</v>
      </c>
      <c r="AJ171" s="93">
        <v>4</v>
      </c>
      <c r="AK171" s="94">
        <f>AVERAGE(Z171,AB171,AD171,AF171,AH171,AJ171)</f>
        <v>3.3333333333333335</v>
      </c>
      <c r="AL171" s="108"/>
      <c r="AM171" s="94">
        <f>W171/AK171</f>
        <v>0.75</v>
      </c>
      <c r="AN171" s="93" t="str">
        <f>_xlfn.IFS(AM171&gt;4,"HIGH",AM171&gt;3,"MEDIUM HIGH",AM171&gt;2,"MEDIUM",AM171&gt;1,"MEDIUM LOW",AM171&lt;=1,"LOW")</f>
        <v>LOW</v>
      </c>
      <c r="AO171" s="93">
        <v>1</v>
      </c>
      <c r="AP171" s="93">
        <f>AO171*C171</f>
        <v>4</v>
      </c>
      <c r="AQ171" s="93" t="str">
        <f>_xlfn.IFS(AP171&lt;=5,"LOW RISK",AND(AP171&gt;5,AP171&lt;=12),"MODERATE RISK",AP171&gt;12,"HIGH RISK")</f>
        <v>LOW RISK</v>
      </c>
    </row>
    <row r="172" spans="1:43" ht="56.25">
      <c r="A172" s="108"/>
      <c r="B172" s="93" t="s">
        <v>312</v>
      </c>
      <c r="C172" s="93">
        <v>4</v>
      </c>
      <c r="D172" s="108"/>
      <c r="E172" s="108" t="str">
        <f>VLOOKUP(F172,Sheet2!E:F,2,FALSE)</f>
        <v>UPLAND</v>
      </c>
      <c r="F172" s="100" t="s">
        <v>42</v>
      </c>
      <c r="G172" s="100" t="s">
        <v>1</v>
      </c>
      <c r="H172" s="101">
        <v>2600000</v>
      </c>
      <c r="I172" s="102">
        <v>10.9047</v>
      </c>
      <c r="J172" s="103">
        <v>4.2123000000000004E-3</v>
      </c>
      <c r="K172" s="101">
        <f>H172*J172</f>
        <v>10951.980000000001</v>
      </c>
      <c r="L172" s="104">
        <f>J172/I172</f>
        <v>3.8628297889900688E-4</v>
      </c>
      <c r="M172" s="99">
        <f>_xlfn.IFS(L172&lt;=5%,1,AND(L172&gt;5%,L172&lt;=15%),2,AND(L172&gt;15%,L172&lt;=30%),3,AND(L172&gt;30%,L172&lt;=50%),4,L172&gt;50%,5)</f>
        <v>1</v>
      </c>
      <c r="N172" s="99" t="str">
        <f>ROUND(L172*100,2)&amp; "% of the road is exposed with a value of "&amp; ROUND(K172*1,2)</f>
        <v>0.04% of the road is exposed with a value of 10951.98</v>
      </c>
      <c r="O172" s="106">
        <v>2.1061500000000002E-3</v>
      </c>
      <c r="P172" s="107">
        <v>0.5</v>
      </c>
      <c r="Q172" s="93">
        <f>_xlfn.IFS(P172&lt;=5%,1,AND(P172&gt;5%,P172&lt;=15%),2,AND(P172&gt;15%,P172&lt;=30%),3,AND(P172&gt;30%,P172&lt;=50%),4,P172&gt;50%,5)</f>
        <v>4</v>
      </c>
      <c r="R172" s="106">
        <v>2.1061500000000002E-3</v>
      </c>
      <c r="S172" s="107">
        <v>0.5</v>
      </c>
      <c r="T172" s="93">
        <f>_xlfn.IFS(S172&lt;=5%,1,AND(S172&gt;5%,S172&lt;=15%),2,AND(S172&gt;15%,S172&lt;=30%),3,AND(S172&gt;30%,S172&lt;=50%),4,S172&gt;50%,5)</f>
        <v>4</v>
      </c>
      <c r="U172" s="94">
        <f>AVERAGE(Q172,T172)</f>
        <v>4</v>
      </c>
      <c r="V172" s="93" t="str">
        <f>ROUND(P172*100,2)&amp;"% of the exposed length is cement/asphalt road while " &amp;ROUND(S172*100,2)&amp;"% is rough road"</f>
        <v>50% of the exposed length is cement/asphalt road while 50% is rough road</v>
      </c>
      <c r="W172" s="94">
        <f>AVERAGE(M172,U172)</f>
        <v>2.5</v>
      </c>
      <c r="X172" s="93" t="str">
        <f>_xlfn.IFS(AND(W172&gt;4,W172&lt;=5),"VERY HIGH",AND(W172&gt;3,W172&lt;=4),"HIGH",AND(W172&gt;2,W172&lt;=3),"MODERATE",AND(W172&gt;1,W172&lt;=2),"LOW",W172&lt;=1,"VERY LOW")</f>
        <v>MODERATE</v>
      </c>
      <c r="Y172" s="95" t="s">
        <v>91</v>
      </c>
      <c r="Z172" s="93">
        <v>3</v>
      </c>
      <c r="AA172" s="95" t="s">
        <v>92</v>
      </c>
      <c r="AB172" s="93">
        <v>2</v>
      </c>
      <c r="AC172" s="95" t="s">
        <v>93</v>
      </c>
      <c r="AD172" s="93">
        <v>4</v>
      </c>
      <c r="AE172" s="95" t="s">
        <v>94</v>
      </c>
      <c r="AF172" s="93">
        <v>3</v>
      </c>
      <c r="AG172" s="95" t="s">
        <v>90</v>
      </c>
      <c r="AH172" s="93">
        <v>4</v>
      </c>
      <c r="AI172" s="97" t="s">
        <v>89</v>
      </c>
      <c r="AJ172" s="93">
        <v>4</v>
      </c>
      <c r="AK172" s="94">
        <f>AVERAGE(Z172,AB172,AD172,AF172,AH172,AJ172)</f>
        <v>3.3333333333333335</v>
      </c>
      <c r="AL172" s="108"/>
      <c r="AM172" s="94">
        <f>W172/AK172</f>
        <v>0.75</v>
      </c>
      <c r="AN172" s="93" t="str">
        <f>_xlfn.IFS(AM172&gt;4,"HIGH",AM172&gt;3,"MEDIUM HIGH",AM172&gt;2,"MEDIUM",AM172&gt;1,"MEDIUM LOW",AM172&lt;=1,"LOW")</f>
        <v>LOW</v>
      </c>
      <c r="AO172" s="93">
        <v>1</v>
      </c>
      <c r="AP172" s="93">
        <f>AO172*C172</f>
        <v>4</v>
      </c>
      <c r="AQ172" s="93" t="str">
        <f>_xlfn.IFS(AP172&lt;=5,"LOW RISK",AND(AP172&gt;5,AP172&lt;=12),"MODERATE RISK",AP172&gt;12,"HIGH RISK")</f>
        <v>LOW RISK</v>
      </c>
    </row>
    <row r="173" spans="1:43" ht="56.25">
      <c r="A173" s="108"/>
      <c r="B173" s="93" t="s">
        <v>312</v>
      </c>
      <c r="C173" s="93">
        <v>4</v>
      </c>
      <c r="D173" s="108"/>
      <c r="E173" s="108" t="str">
        <f>VLOOKUP(F173,Sheet2!E:F,2,FALSE)</f>
        <v>UPLAND</v>
      </c>
      <c r="F173" s="100" t="s">
        <v>42</v>
      </c>
      <c r="G173" s="100" t="s">
        <v>1</v>
      </c>
      <c r="H173" s="101">
        <v>2600000</v>
      </c>
      <c r="I173" s="102">
        <v>10.9047</v>
      </c>
      <c r="J173" s="103">
        <v>2.5517600000000001E-2</v>
      </c>
      <c r="K173" s="101">
        <f>H173*J173</f>
        <v>66345.760000000009</v>
      </c>
      <c r="L173" s="104">
        <f>J173/I173</f>
        <v>2.3400552055535687E-3</v>
      </c>
      <c r="M173" s="99">
        <f>_xlfn.IFS(L173&lt;=5%,1,AND(L173&gt;5%,L173&lt;=15%),2,AND(L173&gt;15%,L173&lt;=30%),3,AND(L173&gt;30%,L173&lt;=50%),4,L173&gt;50%,5)</f>
        <v>1</v>
      </c>
      <c r="N173" s="99" t="str">
        <f>ROUND(L173*100,2)&amp; "% of the road is exposed with a value of "&amp; ROUND(K173*1,2)</f>
        <v>0.23% of the road is exposed with a value of 66345.76</v>
      </c>
      <c r="O173" s="106">
        <v>1.2758800000000001E-2</v>
      </c>
      <c r="P173" s="107">
        <v>0.5</v>
      </c>
      <c r="Q173" s="93">
        <f>_xlfn.IFS(P173&lt;=5%,1,AND(P173&gt;5%,P173&lt;=15%),2,AND(P173&gt;15%,P173&lt;=30%),3,AND(P173&gt;30%,P173&lt;=50%),4,P173&gt;50%,5)</f>
        <v>4</v>
      </c>
      <c r="R173" s="106">
        <v>1.2758800000000001E-2</v>
      </c>
      <c r="S173" s="107">
        <v>0.5</v>
      </c>
      <c r="T173" s="93">
        <f>_xlfn.IFS(S173&lt;=5%,1,AND(S173&gt;5%,S173&lt;=15%),2,AND(S173&gt;15%,S173&lt;=30%),3,AND(S173&gt;30%,S173&lt;=50%),4,S173&gt;50%,5)</f>
        <v>4</v>
      </c>
      <c r="U173" s="94">
        <f>AVERAGE(Q173,T173)</f>
        <v>4</v>
      </c>
      <c r="V173" s="93" t="str">
        <f>ROUND(P173*100,2)&amp;"% of the exposed length is cement/asphalt road while " &amp;ROUND(S173*100,2)&amp;"% is rough road"</f>
        <v>50% of the exposed length is cement/asphalt road while 50% is rough road</v>
      </c>
      <c r="W173" s="94">
        <f>AVERAGE(M173,U173)</f>
        <v>2.5</v>
      </c>
      <c r="X173" s="93" t="str">
        <f>_xlfn.IFS(AND(W173&gt;4,W173&lt;=5),"VERY HIGH",AND(W173&gt;3,W173&lt;=4),"HIGH",AND(W173&gt;2,W173&lt;=3),"MODERATE",AND(W173&gt;1,W173&lt;=2),"LOW",W173&lt;=1,"VERY LOW")</f>
        <v>MODERATE</v>
      </c>
      <c r="Y173" s="95" t="s">
        <v>91</v>
      </c>
      <c r="Z173" s="93">
        <v>3</v>
      </c>
      <c r="AA173" s="95" t="s">
        <v>92</v>
      </c>
      <c r="AB173" s="93">
        <v>2</v>
      </c>
      <c r="AC173" s="95" t="s">
        <v>93</v>
      </c>
      <c r="AD173" s="93">
        <v>4</v>
      </c>
      <c r="AE173" s="95" t="s">
        <v>94</v>
      </c>
      <c r="AF173" s="93">
        <v>3</v>
      </c>
      <c r="AG173" s="95" t="s">
        <v>90</v>
      </c>
      <c r="AH173" s="93">
        <v>4</v>
      </c>
      <c r="AI173" s="97" t="s">
        <v>89</v>
      </c>
      <c r="AJ173" s="93">
        <v>4</v>
      </c>
      <c r="AK173" s="94">
        <f>AVERAGE(Z173,AB173,AD173,AF173,AH173,AJ173)</f>
        <v>3.3333333333333335</v>
      </c>
      <c r="AL173" s="108"/>
      <c r="AM173" s="94">
        <f>W173/AK173</f>
        <v>0.75</v>
      </c>
      <c r="AN173" s="93" t="str">
        <f>_xlfn.IFS(AM173&gt;4,"HIGH",AM173&gt;3,"MEDIUM HIGH",AM173&gt;2,"MEDIUM",AM173&gt;1,"MEDIUM LOW",AM173&lt;=1,"LOW")</f>
        <v>LOW</v>
      </c>
      <c r="AO173" s="93">
        <v>1</v>
      </c>
      <c r="AP173" s="93">
        <f>AO173*C173</f>
        <v>4</v>
      </c>
      <c r="AQ173" s="93" t="str">
        <f>_xlfn.IFS(AP173&lt;=5,"LOW RISK",AND(AP173&gt;5,AP173&lt;=12),"MODERATE RISK",AP173&gt;12,"HIGH RISK")</f>
        <v>LOW RISK</v>
      </c>
    </row>
    <row r="174" spans="1:43" ht="56.25">
      <c r="A174" s="108"/>
      <c r="B174" s="93" t="s">
        <v>312</v>
      </c>
      <c r="C174" s="93">
        <v>4</v>
      </c>
      <c r="D174" s="108"/>
      <c r="E174" s="108" t="str">
        <f>VLOOKUP(F174,Sheet2!E:F,2,FALSE)</f>
        <v>UPLAND</v>
      </c>
      <c r="F174" s="100" t="s">
        <v>272</v>
      </c>
      <c r="G174" s="108" t="s">
        <v>1</v>
      </c>
      <c r="H174" s="101">
        <v>2600000</v>
      </c>
      <c r="I174" s="102">
        <v>14.2631</v>
      </c>
      <c r="J174" s="103">
        <v>3.83943E-3</v>
      </c>
      <c r="K174" s="101">
        <f>H174*J174</f>
        <v>9982.518</v>
      </c>
      <c r="L174" s="104">
        <f>J174/I174</f>
        <v>2.6918622178909212E-4</v>
      </c>
      <c r="M174" s="99">
        <f>_xlfn.IFS(L174&lt;=5%,1,AND(L174&gt;5%,L174&lt;=15%),2,AND(L174&gt;15%,L174&lt;=30%),3,AND(L174&gt;30%,L174&lt;=50%),4,L174&gt;50%,5)</f>
        <v>1</v>
      </c>
      <c r="N174" s="99" t="str">
        <f>ROUND(L174*100,2)&amp; "% of the road is exposed with a value of "&amp; ROUND(K174*1,2)</f>
        <v>0.03% of the road is exposed with a value of 9982.52</v>
      </c>
      <c r="O174" s="106">
        <v>2.0272190399999999E-4</v>
      </c>
      <c r="P174" s="107">
        <v>5.28E-2</v>
      </c>
      <c r="Q174" s="93">
        <f>_xlfn.IFS(P174&lt;=5%,1,AND(P174&gt;5%,P174&lt;=15%),2,AND(P174&gt;15%,P174&lt;=30%),3,AND(P174&gt;30%,P174&lt;=50%),4,P174&gt;50%,5)</f>
        <v>2</v>
      </c>
      <c r="R174" s="106">
        <v>3.6367080959999998E-3</v>
      </c>
      <c r="S174" s="107">
        <v>0.94719999999999993</v>
      </c>
      <c r="T174" s="93">
        <f>_xlfn.IFS(S174&lt;=5%,1,AND(S174&gt;5%,S174&lt;=15%),2,AND(S174&gt;15%,S174&lt;=30%),3,AND(S174&gt;30%,S174&lt;=50%),4,S174&gt;50%,5)</f>
        <v>5</v>
      </c>
      <c r="U174" s="94">
        <f>AVERAGE(Q174,T174)</f>
        <v>3.5</v>
      </c>
      <c r="V174" s="93" t="str">
        <f>ROUND(P174*100,2)&amp;"% of the exposed length is cement/asphalt road while " &amp;ROUND(S174*100,2)&amp;"% is rough road"</f>
        <v>5.28% of the exposed length is cement/asphalt road while 94.72% is rough road</v>
      </c>
      <c r="W174" s="94">
        <f>AVERAGE(M174,U174)</f>
        <v>2.25</v>
      </c>
      <c r="X174" s="93" t="str">
        <f>_xlfn.IFS(AND(W174&gt;4,W174&lt;=5),"VERY HIGH",AND(W174&gt;3,W174&lt;=4),"HIGH",AND(W174&gt;2,W174&lt;=3),"MODERATE",AND(W174&gt;1,W174&lt;=2),"LOW",W174&lt;=1,"VERY LOW")</f>
        <v>MODERATE</v>
      </c>
      <c r="Y174" s="95" t="s">
        <v>91</v>
      </c>
      <c r="Z174" s="93">
        <v>3</v>
      </c>
      <c r="AA174" s="95" t="s">
        <v>92</v>
      </c>
      <c r="AB174" s="93">
        <v>2</v>
      </c>
      <c r="AC174" s="95" t="s">
        <v>93</v>
      </c>
      <c r="AD174" s="93">
        <v>4</v>
      </c>
      <c r="AE174" s="95" t="s">
        <v>94</v>
      </c>
      <c r="AF174" s="93">
        <v>3</v>
      </c>
      <c r="AG174" s="95" t="s">
        <v>90</v>
      </c>
      <c r="AH174" s="93">
        <v>4</v>
      </c>
      <c r="AI174" s="97" t="s">
        <v>89</v>
      </c>
      <c r="AJ174" s="93">
        <v>4</v>
      </c>
      <c r="AK174" s="94">
        <f>AVERAGE(Z174,AB174,AD174,AF174,AH174,AJ174)</f>
        <v>3.3333333333333335</v>
      </c>
      <c r="AL174" s="108"/>
      <c r="AM174" s="94">
        <f>W174/AK174</f>
        <v>0.67499999999999993</v>
      </c>
      <c r="AN174" s="93" t="str">
        <f>_xlfn.IFS(AM174&gt;4,"HIGH",AM174&gt;3,"MEDIUM HIGH",AM174&gt;2,"MEDIUM",AM174&gt;1,"MEDIUM LOW",AM174&lt;=1,"LOW")</f>
        <v>LOW</v>
      </c>
      <c r="AO174" s="93">
        <v>1</v>
      </c>
      <c r="AP174" s="93">
        <f>AO174*C174</f>
        <v>4</v>
      </c>
      <c r="AQ174" s="93" t="str">
        <f>_xlfn.IFS(AP174&lt;=5,"LOW RISK",AND(AP174&gt;5,AP174&lt;=12),"MODERATE RISK",AP174&gt;12,"HIGH RISK")</f>
        <v>LOW RISK</v>
      </c>
    </row>
    <row r="175" spans="1:43" ht="56.25">
      <c r="A175" s="108"/>
      <c r="B175" s="93" t="s">
        <v>312</v>
      </c>
      <c r="C175" s="93">
        <v>4</v>
      </c>
      <c r="D175" s="108"/>
      <c r="E175" s="108" t="str">
        <f>VLOOKUP(F175,Sheet2!E:F,2,FALSE)</f>
        <v>UPLAND</v>
      </c>
      <c r="F175" s="100" t="s">
        <v>280</v>
      </c>
      <c r="G175" s="108" t="s">
        <v>1</v>
      </c>
      <c r="H175" s="101">
        <v>2600000</v>
      </c>
      <c r="I175" s="102">
        <v>20.832799999999999</v>
      </c>
      <c r="J175" s="103">
        <v>0.19560900000000001</v>
      </c>
      <c r="K175" s="101">
        <f>H175*J175</f>
        <v>508583.4</v>
      </c>
      <c r="L175" s="104">
        <f>J175/I175</f>
        <v>9.3894723704926845E-3</v>
      </c>
      <c r="M175" s="99">
        <f>_xlfn.IFS(L175&lt;=5%,1,AND(L175&gt;5%,L175&lt;=15%),2,AND(L175&gt;15%,L175&lt;=30%),3,AND(L175&gt;30%,L175&lt;=50%),4,L175&gt;50%,5)</f>
        <v>1</v>
      </c>
      <c r="N175" s="99" t="str">
        <f>ROUND(L175*100,2)&amp; "% of the road is exposed with a value of "&amp; ROUND(K175*1,2)</f>
        <v>0.94% of the road is exposed with a value of 508583.4</v>
      </c>
      <c r="O175" s="106">
        <v>0</v>
      </c>
      <c r="P175" s="107">
        <v>0</v>
      </c>
      <c r="Q175" s="93">
        <f>_xlfn.IFS(P175&lt;=5%,1,AND(P175&gt;5%,P175&lt;=15%),2,AND(P175&gt;15%,P175&lt;=30%),3,AND(P175&gt;30%,P175&lt;=50%),4,P175&gt;50%,5)</f>
        <v>1</v>
      </c>
      <c r="R175" s="106">
        <v>0.19560900000000001</v>
      </c>
      <c r="S175" s="107">
        <v>1</v>
      </c>
      <c r="T175" s="93">
        <f>_xlfn.IFS(S175&lt;=5%,1,AND(S175&gt;5%,S175&lt;=15%),2,AND(S175&gt;15%,S175&lt;=30%),3,AND(S175&gt;30%,S175&lt;=50%),4,S175&gt;50%,5)</f>
        <v>5</v>
      </c>
      <c r="U175" s="94">
        <f>AVERAGE(Q175,T175)</f>
        <v>3</v>
      </c>
      <c r="V175" s="93" t="str">
        <f>ROUND(P175*100,2)&amp;"% of the exposed length is cement/asphalt road while " &amp;ROUND(S175*100,2)&amp;"% is rough road"</f>
        <v>0% of the exposed length is cement/asphalt road while 100% is rough road</v>
      </c>
      <c r="W175" s="94">
        <f>AVERAGE(M175,U175)</f>
        <v>2</v>
      </c>
      <c r="X175" s="93" t="str">
        <f>_xlfn.IFS(AND(W175&gt;4,W175&lt;=5),"VERY HIGH",AND(W175&gt;3,W175&lt;=4),"HIGH",AND(W175&gt;2,W175&lt;=3),"MODERATE",AND(W175&gt;1,W175&lt;=2),"LOW",W175&lt;=1,"VERY LOW")</f>
        <v>LOW</v>
      </c>
      <c r="Y175" s="95" t="s">
        <v>91</v>
      </c>
      <c r="Z175" s="93">
        <v>3</v>
      </c>
      <c r="AA175" s="95" t="s">
        <v>92</v>
      </c>
      <c r="AB175" s="93">
        <v>2</v>
      </c>
      <c r="AC175" s="95" t="s">
        <v>93</v>
      </c>
      <c r="AD175" s="93">
        <v>4</v>
      </c>
      <c r="AE175" s="95" t="s">
        <v>94</v>
      </c>
      <c r="AF175" s="93">
        <v>3</v>
      </c>
      <c r="AG175" s="95" t="s">
        <v>90</v>
      </c>
      <c r="AH175" s="93">
        <v>4</v>
      </c>
      <c r="AI175" s="97" t="s">
        <v>89</v>
      </c>
      <c r="AJ175" s="93">
        <v>4</v>
      </c>
      <c r="AK175" s="94">
        <f>AVERAGE(Z175,AB175,AD175,AF175,AH175,AJ175)</f>
        <v>3.3333333333333335</v>
      </c>
      <c r="AL175" s="108"/>
      <c r="AM175" s="94">
        <f>W175/AK175</f>
        <v>0.6</v>
      </c>
      <c r="AN175" s="93" t="str">
        <f>_xlfn.IFS(AM175&gt;4,"HIGH",AM175&gt;3,"MEDIUM HIGH",AM175&gt;2,"MEDIUM",AM175&gt;1,"MEDIUM LOW",AM175&lt;=1,"LOW")</f>
        <v>LOW</v>
      </c>
      <c r="AO175" s="93">
        <v>1</v>
      </c>
      <c r="AP175" s="93">
        <f>AO175*C175</f>
        <v>4</v>
      </c>
      <c r="AQ175" s="93" t="str">
        <f>_xlfn.IFS(AP175&lt;=5,"LOW RISK",AND(AP175&gt;5,AP175&lt;=12),"MODERATE RISK",AP175&gt;12,"HIGH RISK")</f>
        <v>LOW RISK</v>
      </c>
    </row>
    <row r="176" spans="1:43" ht="56.25">
      <c r="A176" s="93"/>
      <c r="B176" s="93" t="s">
        <v>312</v>
      </c>
      <c r="C176" s="93">
        <v>4</v>
      </c>
      <c r="D176" s="93"/>
      <c r="E176" s="108" t="str">
        <f>VLOOKUP(F176,Sheet2!E:F,2,FALSE)</f>
        <v>URBAN</v>
      </c>
      <c r="F176" s="100" t="s">
        <v>238</v>
      </c>
      <c r="G176" s="100" t="s">
        <v>49</v>
      </c>
      <c r="H176" s="101">
        <v>2600000</v>
      </c>
      <c r="I176" s="102">
        <v>0.431479</v>
      </c>
      <c r="J176" s="103">
        <v>0.12543699999999999</v>
      </c>
      <c r="K176" s="101">
        <f>H176*J176</f>
        <v>326136.19999999995</v>
      </c>
      <c r="L176" s="104">
        <f>J176/I176</f>
        <v>0.29071403243263283</v>
      </c>
      <c r="M176" s="99">
        <f>_xlfn.IFS(L176&lt;=5%,1,AND(L176&gt;5%,L176&lt;=15%),2,AND(L176&gt;15%,L176&lt;=30%),3,AND(L176&gt;30%,L176&lt;=50%),4,L176&gt;50%,5)</f>
        <v>3</v>
      </c>
      <c r="N176" s="99" t="str">
        <f>ROUND(L176*100,2)&amp; "% of the road is exposed with a value of "&amp; ROUND(K176*1,2)</f>
        <v>29.07% of the road is exposed with a value of 326136.2</v>
      </c>
      <c r="O176" s="106">
        <v>0.1060946146</v>
      </c>
      <c r="P176" s="107">
        <v>0.8458</v>
      </c>
      <c r="Q176" s="93">
        <f>_xlfn.IFS(P176&lt;=5%,1,AND(P176&gt;5%,P176&lt;=15%),2,AND(P176&gt;15%,P176&lt;=30%),3,AND(P176&gt;30%,P176&lt;=50%),4,P176&gt;50%,5)</f>
        <v>5</v>
      </c>
      <c r="R176" s="106">
        <v>1.9342385399999995E-2</v>
      </c>
      <c r="S176" s="107">
        <v>0.15419999999999998</v>
      </c>
      <c r="T176" s="93">
        <f>_xlfn.IFS(S176&lt;=5%,1,AND(S176&gt;5%,S176&lt;=15%),2,AND(S176&gt;15%,S176&lt;=30%),3,AND(S176&gt;30%,S176&lt;=50%),4,S176&gt;50%,5)</f>
        <v>3</v>
      </c>
      <c r="U176" s="94">
        <f>AVERAGE(Q176,T176)</f>
        <v>4</v>
      </c>
      <c r="V176" s="93" t="str">
        <f>ROUND(P176*100,2)&amp;"% of the exposed length is cement/asphalt road while " &amp;ROUND(S176*100,2)&amp;"% is rough road"</f>
        <v>84.58% of the exposed length is cement/asphalt road while 15.42% is rough road</v>
      </c>
      <c r="W176" s="94">
        <f>AVERAGE(M176,U176)</f>
        <v>3.5</v>
      </c>
      <c r="X176" s="93" t="str">
        <f>_xlfn.IFS(AND(W176&gt;4,W176&lt;=5),"VERY HIGH",AND(W176&gt;3,W176&lt;=4),"HIGH",AND(W176&gt;2,W176&lt;=3),"MODERATE",AND(W176&gt;1,W176&lt;=2),"LOW",W176&lt;=1,"VERY LOW")</f>
        <v>HIGH</v>
      </c>
      <c r="Y176" s="95" t="s">
        <v>91</v>
      </c>
      <c r="Z176" s="93">
        <v>3</v>
      </c>
      <c r="AA176" s="95" t="s">
        <v>92</v>
      </c>
      <c r="AB176" s="93">
        <v>2</v>
      </c>
      <c r="AC176" s="95" t="s">
        <v>93</v>
      </c>
      <c r="AD176" s="93">
        <v>4</v>
      </c>
      <c r="AE176" s="95" t="s">
        <v>94</v>
      </c>
      <c r="AF176" s="93">
        <v>3</v>
      </c>
      <c r="AG176" s="95" t="s">
        <v>90</v>
      </c>
      <c r="AH176" s="93">
        <v>4</v>
      </c>
      <c r="AI176" s="97" t="s">
        <v>89</v>
      </c>
      <c r="AJ176" s="93">
        <v>4</v>
      </c>
      <c r="AK176" s="94">
        <f>AVERAGE(Z176,AB176,AD176,AF176,AH176,AJ176)</f>
        <v>3.3333333333333335</v>
      </c>
      <c r="AL176" s="93"/>
      <c r="AM176" s="94">
        <f>W176/AK176</f>
        <v>1.05</v>
      </c>
      <c r="AN176" s="93" t="str">
        <f>_xlfn.IFS(AM176&gt;4,"HIGH",AM176&gt;3,"MEDIUM HIGH",AM176&gt;2,"MEDIUM",AM176&gt;1,"MEDIUM LOW",AM176&lt;=1,"LOW")</f>
        <v>MEDIUM LOW</v>
      </c>
      <c r="AO176" s="93">
        <v>2</v>
      </c>
      <c r="AP176" s="93">
        <f>AO176*C176</f>
        <v>8</v>
      </c>
      <c r="AQ176" s="93" t="str">
        <f>_xlfn.IFS(AP176&lt;=5,"LOW RISK",AND(AP176&gt;5,AP176&lt;=12),"MODERATE RISK",AP176&gt;12,"HIGH RISK")</f>
        <v>MODERATE RISK</v>
      </c>
    </row>
    <row r="177" spans="1:43" ht="56.25">
      <c r="A177" s="108"/>
      <c r="B177" s="93" t="s">
        <v>312</v>
      </c>
      <c r="C177" s="93">
        <v>4</v>
      </c>
      <c r="D177" s="108"/>
      <c r="E177" s="108" t="str">
        <f>VLOOKUP(F177,Sheet2!E:F,2,FALSE)</f>
        <v>URBAN</v>
      </c>
      <c r="F177" s="100" t="s">
        <v>252</v>
      </c>
      <c r="G177" s="100" t="s">
        <v>1</v>
      </c>
      <c r="H177" s="101">
        <v>2600000</v>
      </c>
      <c r="I177" s="102">
        <v>0.80499799999999999</v>
      </c>
      <c r="J177" s="103">
        <v>0.55643399999999998</v>
      </c>
      <c r="K177" s="101">
        <f>H177*J177</f>
        <v>1446728.4</v>
      </c>
      <c r="L177" s="104">
        <f>J177/I177</f>
        <v>0.69122407757534798</v>
      </c>
      <c r="M177" s="99">
        <f>_xlfn.IFS(L177&lt;=5%,1,AND(L177&gt;5%,L177&lt;=15%),2,AND(L177&gt;15%,L177&lt;=30%),3,AND(L177&gt;30%,L177&lt;=50%),4,L177&gt;50%,5)</f>
        <v>5</v>
      </c>
      <c r="N177" s="99" t="str">
        <f>ROUND(L177*100,2)&amp; "% of the road is exposed with a value of "&amp; ROUND(K177*1,2)</f>
        <v>69.12% of the road is exposed with a value of 1446728.4</v>
      </c>
      <c r="O177" s="106">
        <v>0.55643399999999998</v>
      </c>
      <c r="P177" s="107">
        <v>1</v>
      </c>
      <c r="Q177" s="93">
        <f>_xlfn.IFS(P177&lt;=5%,1,AND(P177&gt;5%,P177&lt;=15%),2,AND(P177&gt;15%,P177&lt;=30%),3,AND(P177&gt;30%,P177&lt;=50%),4,P177&gt;50%,5)</f>
        <v>5</v>
      </c>
      <c r="R177" s="106">
        <v>0</v>
      </c>
      <c r="S177" s="107">
        <v>0</v>
      </c>
      <c r="T177" s="93">
        <f>_xlfn.IFS(S177&lt;=5%,1,AND(S177&gt;5%,S177&lt;=15%),2,AND(S177&gt;15%,S177&lt;=30%),3,AND(S177&gt;30%,S177&lt;=50%),4,S177&gt;50%,5)</f>
        <v>1</v>
      </c>
      <c r="U177" s="94">
        <f>AVERAGE(Q177,T177)</f>
        <v>3</v>
      </c>
      <c r="V177" s="93" t="str">
        <f>ROUND(P177*100,2)&amp;"% of the exposed length is cement/asphalt road while " &amp;ROUND(S177*100,2)&amp;"% is rough road"</f>
        <v>100% of the exposed length is cement/asphalt road while 0% is rough road</v>
      </c>
      <c r="W177" s="94">
        <f>AVERAGE(M177,U177)</f>
        <v>4</v>
      </c>
      <c r="X177" s="93" t="str">
        <f>_xlfn.IFS(AND(W177&gt;4,W177&lt;=5),"VERY HIGH",AND(W177&gt;3,W177&lt;=4),"HIGH",AND(W177&gt;2,W177&lt;=3),"MODERATE",AND(W177&gt;1,W177&lt;=2),"LOW",W177&lt;=1,"VERY LOW")</f>
        <v>HIGH</v>
      </c>
      <c r="Y177" s="95" t="s">
        <v>91</v>
      </c>
      <c r="Z177" s="93">
        <v>3</v>
      </c>
      <c r="AA177" s="95" t="s">
        <v>92</v>
      </c>
      <c r="AB177" s="93">
        <v>2</v>
      </c>
      <c r="AC177" s="95" t="s">
        <v>93</v>
      </c>
      <c r="AD177" s="93">
        <v>4</v>
      </c>
      <c r="AE177" s="95" t="s">
        <v>94</v>
      </c>
      <c r="AF177" s="93">
        <v>3</v>
      </c>
      <c r="AG177" s="95" t="s">
        <v>90</v>
      </c>
      <c r="AH177" s="93">
        <v>4</v>
      </c>
      <c r="AI177" s="97" t="s">
        <v>89</v>
      </c>
      <c r="AJ177" s="93">
        <v>4</v>
      </c>
      <c r="AK177" s="94">
        <f>AVERAGE(Z177,AB177,AD177,AF177,AH177,AJ177)</f>
        <v>3.3333333333333335</v>
      </c>
      <c r="AL177" s="108"/>
      <c r="AM177" s="94">
        <f>W177/AK177</f>
        <v>1.2</v>
      </c>
      <c r="AN177" s="93" t="str">
        <f>_xlfn.IFS(AM177&gt;4,"HIGH",AM177&gt;3,"MEDIUM HIGH",AM177&gt;2,"MEDIUM",AM177&gt;1,"MEDIUM LOW",AM177&lt;=1,"LOW")</f>
        <v>MEDIUM LOW</v>
      </c>
      <c r="AO177" s="93">
        <v>2</v>
      </c>
      <c r="AP177" s="93">
        <f>AO177*C177</f>
        <v>8</v>
      </c>
      <c r="AQ177" s="93" t="str">
        <f>_xlfn.IFS(AP177&lt;=5,"LOW RISK",AND(AP177&gt;5,AP177&lt;=12),"MODERATE RISK",AP177&gt;12,"HIGH RISK")</f>
        <v>MODERATE RISK</v>
      </c>
    </row>
    <row r="178" spans="1:43" ht="56.25">
      <c r="A178" s="93"/>
      <c r="B178" s="93" t="s">
        <v>312</v>
      </c>
      <c r="C178" s="93">
        <v>4</v>
      </c>
      <c r="D178" s="93"/>
      <c r="E178" s="108" t="str">
        <f>VLOOKUP(F178,Sheet2!E:F,2,FALSE)</f>
        <v>URBAN</v>
      </c>
      <c r="F178" s="100" t="s">
        <v>231</v>
      </c>
      <c r="G178" s="100" t="s">
        <v>49</v>
      </c>
      <c r="H178" s="101">
        <v>2600000</v>
      </c>
      <c r="I178" s="102">
        <v>0.77489699999999995</v>
      </c>
      <c r="J178" s="103">
        <v>0.220197</v>
      </c>
      <c r="K178" s="101">
        <f>H178*J178</f>
        <v>572512.19999999995</v>
      </c>
      <c r="L178" s="104">
        <f>J178/I178</f>
        <v>0.28416292746003663</v>
      </c>
      <c r="M178" s="99">
        <f>_xlfn.IFS(L178&lt;=5%,1,AND(L178&gt;5%,L178&lt;=15%),2,AND(L178&gt;15%,L178&lt;=30%),3,AND(L178&gt;30%,L178&lt;=50%),4,L178&gt;50%,5)</f>
        <v>3</v>
      </c>
      <c r="N178" s="105" t="str">
        <f>ROUND(L178*100,2)&amp; "% of the road is exposed with a value of "&amp; ROUND(K178*1,2)</f>
        <v>28.42% of the road is exposed with a value of 572512.2</v>
      </c>
      <c r="O178" s="106">
        <v>0.220197</v>
      </c>
      <c r="P178" s="107">
        <v>1</v>
      </c>
      <c r="Q178" s="93">
        <f>_xlfn.IFS(P178&lt;=5%,1,AND(P178&gt;5%,P178&lt;=15%),2,AND(P178&gt;15%,P178&lt;=30%),3,AND(P178&gt;30%,P178&lt;=50%),4,P178&gt;50%,5)</f>
        <v>5</v>
      </c>
      <c r="R178" s="106">
        <v>0</v>
      </c>
      <c r="S178" s="107">
        <v>0</v>
      </c>
      <c r="T178" s="93">
        <f>_xlfn.IFS(S178&lt;=5%,1,AND(S178&gt;5%,S178&lt;=15%),2,AND(S178&gt;15%,S178&lt;=30%),3,AND(S178&gt;30%,S178&lt;=50%),4,S178&gt;50%,5)</f>
        <v>1</v>
      </c>
      <c r="U178" s="94">
        <f>AVERAGE(Q178,T178)</f>
        <v>3</v>
      </c>
      <c r="V178" s="93" t="str">
        <f>ROUND(P178*100,2)&amp;"% of the exposed length is cement/asphalt road while " &amp;ROUND(S178*100,2)&amp;"% is rough road"</f>
        <v>100% of the exposed length is cement/asphalt road while 0% is rough road</v>
      </c>
      <c r="W178" s="94">
        <f>AVERAGE(M178,U178)</f>
        <v>3</v>
      </c>
      <c r="X178" s="93" t="str">
        <f>_xlfn.IFS(AND(W178&gt;4,W178&lt;=5),"VERY HIGH",AND(W178&gt;3,W178&lt;=4),"HIGH",AND(W178&gt;2,W178&lt;=3),"MODERATE",AND(W178&gt;1,W178&lt;=2),"LOW",W178&lt;=1,"VERY LOW")</f>
        <v>MODERATE</v>
      </c>
      <c r="Y178" s="95" t="s">
        <v>91</v>
      </c>
      <c r="Z178" s="93">
        <v>3</v>
      </c>
      <c r="AA178" s="95" t="s">
        <v>92</v>
      </c>
      <c r="AB178" s="93">
        <v>2</v>
      </c>
      <c r="AC178" s="95" t="s">
        <v>93</v>
      </c>
      <c r="AD178" s="93">
        <v>4</v>
      </c>
      <c r="AE178" s="95" t="s">
        <v>94</v>
      </c>
      <c r="AF178" s="93">
        <v>3</v>
      </c>
      <c r="AG178" s="95" t="s">
        <v>90</v>
      </c>
      <c r="AH178" s="93">
        <v>4</v>
      </c>
      <c r="AI178" s="97" t="s">
        <v>89</v>
      </c>
      <c r="AJ178" s="93">
        <v>4</v>
      </c>
      <c r="AK178" s="94">
        <f>AVERAGE(Z178,AB178,AD178,AF178,AH178,AJ178)</f>
        <v>3.3333333333333335</v>
      </c>
      <c r="AL178" s="93"/>
      <c r="AM178" s="94">
        <f>W178/AK178</f>
        <v>0.89999999999999991</v>
      </c>
      <c r="AN178" s="93" t="str">
        <f>_xlfn.IFS(AM178&gt;4,"HIGH",AM178&gt;3,"MEDIUM HIGH",AM178&gt;2,"MEDIUM",AM178&gt;1,"MEDIUM LOW",AM178&lt;=1,"LOW")</f>
        <v>LOW</v>
      </c>
      <c r="AO178" s="93">
        <v>2</v>
      </c>
      <c r="AP178" s="93">
        <f>AO178*C178</f>
        <v>8</v>
      </c>
      <c r="AQ178" s="93" t="str">
        <f>_xlfn.IFS(AP178&lt;=5,"LOW RISK",AND(AP178&gt;5,AP178&lt;=12),"MODERATE RISK",AP178&gt;12,"HIGH RISK")</f>
        <v>MODERATE RISK</v>
      </c>
    </row>
    <row r="179" spans="1:43" ht="56.25">
      <c r="A179" s="93"/>
      <c r="B179" s="93" t="s">
        <v>312</v>
      </c>
      <c r="C179" s="93">
        <v>4</v>
      </c>
      <c r="D179" s="93"/>
      <c r="E179" s="108" t="str">
        <f>VLOOKUP(F179,Sheet2!E:F,2,FALSE)</f>
        <v>URBAN</v>
      </c>
      <c r="F179" s="100" t="s">
        <v>231</v>
      </c>
      <c r="G179" s="100" t="s">
        <v>1</v>
      </c>
      <c r="H179" s="101">
        <v>2600000</v>
      </c>
      <c r="I179" s="102">
        <v>0.146922</v>
      </c>
      <c r="J179" s="103">
        <v>1.0699800000000001E-2</v>
      </c>
      <c r="K179" s="101">
        <f>H179*J179</f>
        <v>27819.480000000003</v>
      </c>
      <c r="L179" s="104">
        <f>J179/I179</f>
        <v>7.2826397680401847E-2</v>
      </c>
      <c r="M179" s="99">
        <f>_xlfn.IFS(L179&lt;=5%,1,AND(L179&gt;5%,L179&lt;=15%),2,AND(L179&gt;15%,L179&lt;=30%),3,AND(L179&gt;30%,L179&lt;=50%),4,L179&gt;50%,5)</f>
        <v>2</v>
      </c>
      <c r="N179" s="99" t="str">
        <f>ROUND(L179*100,2)&amp; "% of the road is exposed with a value of "&amp; ROUND(K179*1,2)</f>
        <v>7.28% of the road is exposed with a value of 27819.48</v>
      </c>
      <c r="O179" s="106">
        <v>1.0699800000000001E-2</v>
      </c>
      <c r="P179" s="107">
        <v>1</v>
      </c>
      <c r="Q179" s="93">
        <f>_xlfn.IFS(P179&lt;=5%,1,AND(P179&gt;5%,P179&lt;=15%),2,AND(P179&gt;15%,P179&lt;=30%),3,AND(P179&gt;30%,P179&lt;=50%),4,P179&gt;50%,5)</f>
        <v>5</v>
      </c>
      <c r="R179" s="106">
        <v>0</v>
      </c>
      <c r="S179" s="107">
        <v>0</v>
      </c>
      <c r="T179" s="93">
        <f>_xlfn.IFS(S179&lt;=5%,1,AND(S179&gt;5%,S179&lt;=15%),2,AND(S179&gt;15%,S179&lt;=30%),3,AND(S179&gt;30%,S179&lt;=50%),4,S179&gt;50%,5)</f>
        <v>1</v>
      </c>
      <c r="U179" s="94">
        <f>AVERAGE(Q179,T179)</f>
        <v>3</v>
      </c>
      <c r="V179" s="93" t="str">
        <f>ROUND(P179*100,2)&amp;"% of the exposed length is cement/asphalt road while " &amp;ROUND(S179*100,2)&amp;"% is rough road"</f>
        <v>100% of the exposed length is cement/asphalt road while 0% is rough road</v>
      </c>
      <c r="W179" s="94">
        <f>AVERAGE(M179,U179)</f>
        <v>2.5</v>
      </c>
      <c r="X179" s="93" t="str">
        <f>_xlfn.IFS(AND(W179&gt;4,W179&lt;=5),"VERY HIGH",AND(W179&gt;3,W179&lt;=4),"HIGH",AND(W179&gt;2,W179&lt;=3),"MODERATE",AND(W179&gt;1,W179&lt;=2),"LOW",W179&lt;=1,"VERY LOW")</f>
        <v>MODERATE</v>
      </c>
      <c r="Y179" s="95" t="s">
        <v>91</v>
      </c>
      <c r="Z179" s="93">
        <v>3</v>
      </c>
      <c r="AA179" s="95" t="s">
        <v>92</v>
      </c>
      <c r="AB179" s="93">
        <v>2</v>
      </c>
      <c r="AC179" s="95" t="s">
        <v>93</v>
      </c>
      <c r="AD179" s="93">
        <v>4</v>
      </c>
      <c r="AE179" s="95" t="s">
        <v>94</v>
      </c>
      <c r="AF179" s="93">
        <v>3</v>
      </c>
      <c r="AG179" s="95" t="s">
        <v>90</v>
      </c>
      <c r="AH179" s="93">
        <v>4</v>
      </c>
      <c r="AI179" s="97" t="s">
        <v>89</v>
      </c>
      <c r="AJ179" s="93">
        <v>4</v>
      </c>
      <c r="AK179" s="94">
        <f>AVERAGE(Z179,AB179,AD179,AF179,AH179,AJ179)</f>
        <v>3.3333333333333335</v>
      </c>
      <c r="AL179" s="93"/>
      <c r="AM179" s="94">
        <f>W179/AK179</f>
        <v>0.75</v>
      </c>
      <c r="AN179" s="93" t="str">
        <f>_xlfn.IFS(AM179&gt;4,"HIGH",AM179&gt;3,"MEDIUM HIGH",AM179&gt;2,"MEDIUM",AM179&gt;1,"MEDIUM LOW",AM179&lt;=1,"LOW")</f>
        <v>LOW</v>
      </c>
      <c r="AO179" s="93">
        <v>2</v>
      </c>
      <c r="AP179" s="93">
        <f>AO179*C179</f>
        <v>8</v>
      </c>
      <c r="AQ179" s="93" t="str">
        <f>_xlfn.IFS(AP179&lt;=5,"LOW RISK",AND(AP179&gt;5,AP179&lt;=12),"MODERATE RISK",AP179&gt;12,"HIGH RISK")</f>
        <v>MODERATE RISK</v>
      </c>
    </row>
    <row r="180" spans="1:43" ht="56.25">
      <c r="A180" s="93"/>
      <c r="B180" s="93" t="s">
        <v>312</v>
      </c>
      <c r="C180" s="93">
        <v>4</v>
      </c>
      <c r="D180" s="93"/>
      <c r="E180" s="108" t="str">
        <f>VLOOKUP(F180,Sheet2!E:F,2,FALSE)</f>
        <v>URBAN</v>
      </c>
      <c r="F180" s="100" t="s">
        <v>238</v>
      </c>
      <c r="G180" s="100" t="s">
        <v>49</v>
      </c>
      <c r="H180" s="101">
        <v>2600000</v>
      </c>
      <c r="I180" s="102">
        <v>0.431479</v>
      </c>
      <c r="J180" s="103">
        <v>0.237175</v>
      </c>
      <c r="K180" s="101">
        <f>H180*J180</f>
        <v>616655</v>
      </c>
      <c r="L180" s="104">
        <f>J180/I180</f>
        <v>0.5496791269100002</v>
      </c>
      <c r="M180" s="99">
        <f>_xlfn.IFS(L180&lt;=5%,1,AND(L180&gt;5%,L180&lt;=15%),2,AND(L180&gt;15%,L180&lt;=30%),3,AND(L180&gt;30%,L180&lt;=50%),4,L180&gt;50%,5)</f>
        <v>5</v>
      </c>
      <c r="N180" s="99" t="str">
        <f>ROUND(L180*100,2)&amp; "% of the road is exposed with a value of "&amp; ROUND(K180*1,2)</f>
        <v>54.97% of the road is exposed with a value of 616655</v>
      </c>
      <c r="O180" s="106">
        <v>0.20060261499999998</v>
      </c>
      <c r="P180" s="107">
        <v>0.8458</v>
      </c>
      <c r="Q180" s="93">
        <f>_xlfn.IFS(P180&lt;=5%,1,AND(P180&gt;5%,P180&lt;=15%),2,AND(P180&gt;15%,P180&lt;=30%),3,AND(P180&gt;30%,P180&lt;=50%),4,P180&gt;50%,5)</f>
        <v>5</v>
      </c>
      <c r="R180" s="106">
        <v>3.6572385000000013E-2</v>
      </c>
      <c r="S180" s="107">
        <v>0.15420000000000006</v>
      </c>
      <c r="T180" s="93">
        <f>_xlfn.IFS(S180&lt;=5%,1,AND(S180&gt;5%,S180&lt;=15%),2,AND(S180&gt;15%,S180&lt;=30%),3,AND(S180&gt;30%,S180&lt;=50%),4,S180&gt;50%,5)</f>
        <v>3</v>
      </c>
      <c r="U180" s="94">
        <f>AVERAGE(Q180,T180)</f>
        <v>4</v>
      </c>
      <c r="V180" s="93" t="str">
        <f>ROUND(P180*100,2)&amp;"% of the exposed length is cement/asphalt road while " &amp;ROUND(S180*100,2)&amp;"% is rough road"</f>
        <v>84.58% of the exposed length is cement/asphalt road while 15.42% is rough road</v>
      </c>
      <c r="W180" s="94">
        <f>AVERAGE(M180,U180)</f>
        <v>4.5</v>
      </c>
      <c r="X180" s="93" t="str">
        <f>_xlfn.IFS(AND(W180&gt;4,W180&lt;=5),"VERY HIGH",AND(W180&gt;3,W180&lt;=4),"HIGH",AND(W180&gt;2,W180&lt;=3),"MODERATE",AND(W180&gt;1,W180&lt;=2),"LOW",W180&lt;=1,"VERY LOW")</f>
        <v>VERY HIGH</v>
      </c>
      <c r="Y180" s="95" t="s">
        <v>91</v>
      </c>
      <c r="Z180" s="93">
        <v>3</v>
      </c>
      <c r="AA180" s="95" t="s">
        <v>92</v>
      </c>
      <c r="AB180" s="93">
        <v>2</v>
      </c>
      <c r="AC180" s="95" t="s">
        <v>93</v>
      </c>
      <c r="AD180" s="93">
        <v>4</v>
      </c>
      <c r="AE180" s="95" t="s">
        <v>94</v>
      </c>
      <c r="AF180" s="93">
        <v>3</v>
      </c>
      <c r="AG180" s="95" t="s">
        <v>90</v>
      </c>
      <c r="AH180" s="93">
        <v>4</v>
      </c>
      <c r="AI180" s="97" t="s">
        <v>89</v>
      </c>
      <c r="AJ180" s="93">
        <v>4</v>
      </c>
      <c r="AK180" s="94">
        <f>AVERAGE(Z180,AB180,AD180,AF180,AH180,AJ180)</f>
        <v>3.3333333333333335</v>
      </c>
      <c r="AL180" s="93"/>
      <c r="AM180" s="94">
        <f>W180/AK180</f>
        <v>1.3499999999999999</v>
      </c>
      <c r="AN180" s="93" t="str">
        <f>_xlfn.IFS(AM180&gt;4,"HIGH",AM180&gt;3,"MEDIUM HIGH",AM180&gt;2,"MEDIUM",AM180&gt;1,"MEDIUM LOW",AM180&lt;=1,"LOW")</f>
        <v>MEDIUM LOW</v>
      </c>
      <c r="AO180" s="93">
        <v>2</v>
      </c>
      <c r="AP180" s="93">
        <f>AO180*C180</f>
        <v>8</v>
      </c>
      <c r="AQ180" s="93" t="str">
        <f>_xlfn.IFS(AP180&lt;=5,"LOW RISK",AND(AP180&gt;5,AP180&lt;=12),"MODERATE RISK",AP180&gt;12,"HIGH RISK")</f>
        <v>MODERATE RISK</v>
      </c>
    </row>
    <row r="181" spans="1:43" ht="56.25">
      <c r="A181" s="93"/>
      <c r="B181" s="93" t="s">
        <v>312</v>
      </c>
      <c r="C181" s="93">
        <v>4</v>
      </c>
      <c r="D181" s="93"/>
      <c r="E181" s="108" t="str">
        <f>VLOOKUP(F181,Sheet2!E:F,2,FALSE)</f>
        <v>URBAN</v>
      </c>
      <c r="F181" s="100" t="s">
        <v>238</v>
      </c>
      <c r="G181" s="100" t="s">
        <v>1</v>
      </c>
      <c r="H181" s="101">
        <v>2600000</v>
      </c>
      <c r="I181" s="102">
        <v>4.0646899999999997</v>
      </c>
      <c r="J181" s="103">
        <v>0.212252</v>
      </c>
      <c r="K181" s="101">
        <f>H181*J181</f>
        <v>551855.19999999995</v>
      </c>
      <c r="L181" s="104">
        <f>J181/I181</f>
        <v>5.2218496367496661E-2</v>
      </c>
      <c r="M181" s="99">
        <f>_xlfn.IFS(L181&lt;=5%,1,AND(L181&gt;5%,L181&lt;=15%),2,AND(L181&gt;15%,L181&lt;=30%),3,AND(L181&gt;30%,L181&lt;=50%),4,L181&gt;50%,5)</f>
        <v>2</v>
      </c>
      <c r="N181" s="99" t="str">
        <f>ROUND(L181*100,2)&amp; "% of the road is exposed with a value of "&amp; ROUND(K181*1,2)</f>
        <v>5.22% of the road is exposed with a value of 551855.2</v>
      </c>
      <c r="O181" s="106">
        <v>0.1698016</v>
      </c>
      <c r="P181" s="107">
        <v>0.8</v>
      </c>
      <c r="Q181" s="93">
        <f>_xlfn.IFS(P181&lt;=5%,1,AND(P181&gt;5%,P181&lt;=15%),2,AND(P181&gt;15%,P181&lt;=30%),3,AND(P181&gt;30%,P181&lt;=50%),4,P181&gt;50%,5)</f>
        <v>5</v>
      </c>
      <c r="R181" s="106">
        <v>4.2450399999999999E-2</v>
      </c>
      <c r="S181" s="107">
        <v>0.2</v>
      </c>
      <c r="T181" s="93">
        <f>_xlfn.IFS(S181&lt;=5%,1,AND(S181&gt;5%,S181&lt;=15%),2,AND(S181&gt;15%,S181&lt;=30%),3,AND(S181&gt;30%,S181&lt;=50%),4,S181&gt;50%,5)</f>
        <v>3</v>
      </c>
      <c r="U181" s="94">
        <f>AVERAGE(Q181,T181)</f>
        <v>4</v>
      </c>
      <c r="V181" s="93" t="str">
        <f>ROUND(P181*100,2)&amp;"% of the exposed length is cement/asphalt road while " &amp;ROUND(S181*100,2)&amp;"% is rough road"</f>
        <v>80% of the exposed length is cement/asphalt road while 20% is rough road</v>
      </c>
      <c r="W181" s="94">
        <f>AVERAGE(M181,U181)</f>
        <v>3</v>
      </c>
      <c r="X181" s="93" t="str">
        <f>_xlfn.IFS(AND(W181&gt;4,W181&lt;=5),"VERY HIGH",AND(W181&gt;3,W181&lt;=4),"HIGH",AND(W181&gt;2,W181&lt;=3),"MODERATE",AND(W181&gt;1,W181&lt;=2),"LOW",W181&lt;=1,"VERY LOW")</f>
        <v>MODERATE</v>
      </c>
      <c r="Y181" s="95" t="s">
        <v>91</v>
      </c>
      <c r="Z181" s="93">
        <v>3</v>
      </c>
      <c r="AA181" s="95" t="s">
        <v>92</v>
      </c>
      <c r="AB181" s="93">
        <v>2</v>
      </c>
      <c r="AC181" s="95" t="s">
        <v>93</v>
      </c>
      <c r="AD181" s="93">
        <v>4</v>
      </c>
      <c r="AE181" s="95" t="s">
        <v>94</v>
      </c>
      <c r="AF181" s="93">
        <v>3</v>
      </c>
      <c r="AG181" s="95" t="s">
        <v>90</v>
      </c>
      <c r="AH181" s="93">
        <v>4</v>
      </c>
      <c r="AI181" s="97" t="s">
        <v>89</v>
      </c>
      <c r="AJ181" s="93">
        <v>4</v>
      </c>
      <c r="AK181" s="94">
        <f>AVERAGE(Z181,AB181,AD181,AF181,AH181,AJ181)</f>
        <v>3.3333333333333335</v>
      </c>
      <c r="AL181" s="93"/>
      <c r="AM181" s="94">
        <f>W181/AK181</f>
        <v>0.89999999999999991</v>
      </c>
      <c r="AN181" s="93" t="str">
        <f>_xlfn.IFS(AM181&gt;4,"HIGH",AM181&gt;3,"MEDIUM HIGH",AM181&gt;2,"MEDIUM",AM181&gt;1,"MEDIUM LOW",AM181&lt;=1,"LOW")</f>
        <v>LOW</v>
      </c>
      <c r="AO181" s="93">
        <v>2</v>
      </c>
      <c r="AP181" s="93">
        <f>AO181*C181</f>
        <v>8</v>
      </c>
      <c r="AQ181" s="93" t="str">
        <f>_xlfn.IFS(AP181&lt;=5,"LOW RISK",AND(AP181&gt;5,AP181&lt;=12),"MODERATE RISK",AP181&gt;12,"HIGH RISK")</f>
        <v>MODERATE RISK</v>
      </c>
    </row>
    <row r="182" spans="1:43" ht="56.25">
      <c r="A182" s="93"/>
      <c r="B182" s="93" t="s">
        <v>312</v>
      </c>
      <c r="C182" s="93">
        <v>4</v>
      </c>
      <c r="D182" s="93"/>
      <c r="E182" s="108" t="str">
        <f>VLOOKUP(F182,Sheet2!E:F,2,FALSE)</f>
        <v>URBAN</v>
      </c>
      <c r="F182" s="100" t="s">
        <v>238</v>
      </c>
      <c r="G182" s="100" t="s">
        <v>1</v>
      </c>
      <c r="H182" s="101">
        <v>2600000</v>
      </c>
      <c r="I182" s="102">
        <v>4.0646899999999997</v>
      </c>
      <c r="J182" s="103">
        <v>1.74719</v>
      </c>
      <c r="K182" s="101">
        <f>H182*J182</f>
        <v>4542694</v>
      </c>
      <c r="L182" s="104">
        <f>J182/I182</f>
        <v>0.4298458185003039</v>
      </c>
      <c r="M182" s="99">
        <f>_xlfn.IFS(L182&lt;=5%,1,AND(L182&gt;5%,L182&lt;=15%),2,AND(L182&gt;15%,L182&lt;=30%),3,AND(L182&gt;30%,L182&lt;=50%),4,L182&gt;50%,5)</f>
        <v>4</v>
      </c>
      <c r="N182" s="99" t="str">
        <f>ROUND(L182*100,2)&amp; "% of the road is exposed with a value of "&amp; ROUND(K182*1,2)</f>
        <v>42.98% of the road is exposed with a value of 4542694</v>
      </c>
      <c r="O182" s="106">
        <v>1.3977520000000001</v>
      </c>
      <c r="P182" s="107">
        <v>0.8</v>
      </c>
      <c r="Q182" s="93">
        <f>_xlfn.IFS(P182&lt;=5%,1,AND(P182&gt;5%,P182&lt;=15%),2,AND(P182&gt;15%,P182&lt;=30%),3,AND(P182&gt;30%,P182&lt;=50%),4,P182&gt;50%,5)</f>
        <v>5</v>
      </c>
      <c r="R182" s="106">
        <v>0.34943799999999992</v>
      </c>
      <c r="S182" s="107">
        <v>0.19999999999999996</v>
      </c>
      <c r="T182" s="93">
        <f>_xlfn.IFS(S182&lt;=5%,1,AND(S182&gt;5%,S182&lt;=15%),2,AND(S182&gt;15%,S182&lt;=30%),3,AND(S182&gt;30%,S182&lt;=50%),4,S182&gt;50%,5)</f>
        <v>3</v>
      </c>
      <c r="U182" s="94">
        <f>AVERAGE(Q182,T182)</f>
        <v>4</v>
      </c>
      <c r="V182" s="93" t="str">
        <f>ROUND(P182*100,2)&amp;"% of the exposed length is cement/asphalt road while " &amp;ROUND(S182*100,2)&amp;"% is rough road"</f>
        <v>80% of the exposed length is cement/asphalt road while 20% is rough road</v>
      </c>
      <c r="W182" s="94">
        <f>AVERAGE(M182,U182)</f>
        <v>4</v>
      </c>
      <c r="X182" s="93" t="str">
        <f>_xlfn.IFS(AND(W182&gt;4,W182&lt;=5),"VERY HIGH",AND(W182&gt;3,W182&lt;=4),"HIGH",AND(W182&gt;2,W182&lt;=3),"MODERATE",AND(W182&gt;1,W182&lt;=2),"LOW",W182&lt;=1,"VERY LOW")</f>
        <v>HIGH</v>
      </c>
      <c r="Y182" s="95" t="s">
        <v>91</v>
      </c>
      <c r="Z182" s="93">
        <v>3</v>
      </c>
      <c r="AA182" s="95" t="s">
        <v>92</v>
      </c>
      <c r="AB182" s="93">
        <v>2</v>
      </c>
      <c r="AC182" s="95" t="s">
        <v>93</v>
      </c>
      <c r="AD182" s="93">
        <v>4</v>
      </c>
      <c r="AE182" s="95" t="s">
        <v>94</v>
      </c>
      <c r="AF182" s="93">
        <v>3</v>
      </c>
      <c r="AG182" s="95" t="s">
        <v>90</v>
      </c>
      <c r="AH182" s="93">
        <v>4</v>
      </c>
      <c r="AI182" s="97" t="s">
        <v>89</v>
      </c>
      <c r="AJ182" s="93">
        <v>4</v>
      </c>
      <c r="AK182" s="94">
        <f>AVERAGE(Z182,AB182,AD182,AF182,AH182,AJ182)</f>
        <v>3.3333333333333335</v>
      </c>
      <c r="AL182" s="93"/>
      <c r="AM182" s="94">
        <f>W182/AK182</f>
        <v>1.2</v>
      </c>
      <c r="AN182" s="93" t="str">
        <f>_xlfn.IFS(AM182&gt;4,"HIGH",AM182&gt;3,"MEDIUM HIGH",AM182&gt;2,"MEDIUM",AM182&gt;1,"MEDIUM LOW",AM182&lt;=1,"LOW")</f>
        <v>MEDIUM LOW</v>
      </c>
      <c r="AO182" s="93">
        <v>2</v>
      </c>
      <c r="AP182" s="93">
        <f>AO182*C182</f>
        <v>8</v>
      </c>
      <c r="AQ182" s="93" t="str">
        <f>_xlfn.IFS(AP182&lt;=5,"LOW RISK",AND(AP182&gt;5,AP182&lt;=12),"MODERATE RISK",AP182&gt;12,"HIGH RISK")</f>
        <v>MODERATE RISK</v>
      </c>
    </row>
    <row r="183" spans="1:43" ht="56.25">
      <c r="A183" s="93"/>
      <c r="B183" s="93" t="s">
        <v>312</v>
      </c>
      <c r="C183" s="93">
        <v>4</v>
      </c>
      <c r="D183" s="93"/>
      <c r="E183" s="108" t="str">
        <f>VLOOKUP(F183,Sheet2!E:F,2,FALSE)</f>
        <v>URBAN</v>
      </c>
      <c r="F183" s="100" t="s">
        <v>238</v>
      </c>
      <c r="G183" s="100" t="s">
        <v>1</v>
      </c>
      <c r="H183" s="101">
        <v>2600000</v>
      </c>
      <c r="I183" s="102">
        <v>4.0646899999999997</v>
      </c>
      <c r="J183" s="103">
        <v>6.4293299999999996E-3</v>
      </c>
      <c r="K183" s="101">
        <f>H183*J183</f>
        <v>16716.257999999998</v>
      </c>
      <c r="L183" s="104">
        <f>J183/I183</f>
        <v>1.5817516218949047E-3</v>
      </c>
      <c r="M183" s="99">
        <f>_xlfn.IFS(L183&lt;=5%,1,AND(L183&gt;5%,L183&lt;=15%),2,AND(L183&gt;15%,L183&lt;=30%),3,AND(L183&gt;30%,L183&lt;=50%),4,L183&gt;50%,5)</f>
        <v>1</v>
      </c>
      <c r="N183" s="99" t="str">
        <f>ROUND(L183*100,2)&amp; "% of the road is exposed with a value of "&amp; ROUND(K183*1,2)</f>
        <v>0.16% of the road is exposed with a value of 16716.26</v>
      </c>
      <c r="O183" s="106">
        <v>5.1434640000000004E-3</v>
      </c>
      <c r="P183" s="107">
        <v>0.8</v>
      </c>
      <c r="Q183" s="93">
        <f>_xlfn.IFS(P183&lt;=5%,1,AND(P183&gt;5%,P183&lt;=15%),2,AND(P183&gt;15%,P183&lt;=30%),3,AND(P183&gt;30%,P183&lt;=50%),4,P183&gt;50%,5)</f>
        <v>5</v>
      </c>
      <c r="R183" s="106">
        <v>1.2858659999999992E-3</v>
      </c>
      <c r="S183" s="107">
        <v>0.1999999999999999</v>
      </c>
      <c r="T183" s="93">
        <f>_xlfn.IFS(S183&lt;=5%,1,AND(S183&gt;5%,S183&lt;=15%),2,AND(S183&gt;15%,S183&lt;=30%),3,AND(S183&gt;30%,S183&lt;=50%),4,S183&gt;50%,5)</f>
        <v>3</v>
      </c>
      <c r="U183" s="94">
        <f>AVERAGE(Q183,T183)</f>
        <v>4</v>
      </c>
      <c r="V183" s="93" t="str">
        <f>ROUND(P183*100,2)&amp;"% of the exposed length is cement/asphalt road while " &amp;ROUND(S183*100,2)&amp;"% is rough road"</f>
        <v>80% of the exposed length is cement/asphalt road while 20% is rough road</v>
      </c>
      <c r="W183" s="94">
        <f>AVERAGE(M183,U183)</f>
        <v>2.5</v>
      </c>
      <c r="X183" s="93" t="str">
        <f>_xlfn.IFS(AND(W183&gt;4,W183&lt;=5),"VERY HIGH",AND(W183&gt;3,W183&lt;=4),"HIGH",AND(W183&gt;2,W183&lt;=3),"MODERATE",AND(W183&gt;1,W183&lt;=2),"LOW",W183&lt;=1,"VERY LOW")</f>
        <v>MODERATE</v>
      </c>
      <c r="Y183" s="95" t="s">
        <v>91</v>
      </c>
      <c r="Z183" s="93">
        <v>3</v>
      </c>
      <c r="AA183" s="95" t="s">
        <v>92</v>
      </c>
      <c r="AB183" s="93">
        <v>2</v>
      </c>
      <c r="AC183" s="95" t="s">
        <v>93</v>
      </c>
      <c r="AD183" s="93">
        <v>4</v>
      </c>
      <c r="AE183" s="95" t="s">
        <v>94</v>
      </c>
      <c r="AF183" s="93">
        <v>3</v>
      </c>
      <c r="AG183" s="95" t="s">
        <v>90</v>
      </c>
      <c r="AH183" s="93">
        <v>4</v>
      </c>
      <c r="AI183" s="97" t="s">
        <v>89</v>
      </c>
      <c r="AJ183" s="93">
        <v>4</v>
      </c>
      <c r="AK183" s="94">
        <f>AVERAGE(Z183,AB183,AD183,AF183,AH183,AJ183)</f>
        <v>3.3333333333333335</v>
      </c>
      <c r="AL183" s="93"/>
      <c r="AM183" s="94">
        <f>W183/AK183</f>
        <v>0.75</v>
      </c>
      <c r="AN183" s="93" t="str">
        <f>_xlfn.IFS(AM183&gt;4,"HIGH",AM183&gt;3,"MEDIUM HIGH",AM183&gt;2,"MEDIUM",AM183&gt;1,"MEDIUM LOW",AM183&lt;=1,"LOW")</f>
        <v>LOW</v>
      </c>
      <c r="AO183" s="93">
        <v>2</v>
      </c>
      <c r="AP183" s="93">
        <f>AO183*C183</f>
        <v>8</v>
      </c>
      <c r="AQ183" s="93" t="str">
        <f>_xlfn.IFS(AP183&lt;=5,"LOW RISK",AND(AP183&gt;5,AP183&lt;=12),"MODERATE RISK",AP183&gt;12,"HIGH RISK")</f>
        <v>MODERATE RISK</v>
      </c>
    </row>
    <row r="184" spans="1:43" ht="56.25">
      <c r="A184" s="93"/>
      <c r="B184" s="93" t="s">
        <v>312</v>
      </c>
      <c r="C184" s="93">
        <v>4</v>
      </c>
      <c r="D184" s="93"/>
      <c r="E184" s="108" t="str">
        <f>VLOOKUP(F184,Sheet2!E:F,2,FALSE)</f>
        <v>URBAN</v>
      </c>
      <c r="F184" s="100" t="s">
        <v>36</v>
      </c>
      <c r="G184" s="100" t="s">
        <v>49</v>
      </c>
      <c r="H184" s="101">
        <v>2600000</v>
      </c>
      <c r="I184" s="102">
        <v>1.2456199999999999</v>
      </c>
      <c r="J184" s="103">
        <v>0.70947099999999996</v>
      </c>
      <c r="K184" s="101">
        <f>H184*J184</f>
        <v>1844624.5999999999</v>
      </c>
      <c r="L184" s="104">
        <f>J184/I184</f>
        <v>0.56957258232847896</v>
      </c>
      <c r="M184" s="99">
        <f>_xlfn.IFS(L184&lt;=5%,1,AND(L184&gt;5%,L184&lt;=15%),2,AND(L184&gt;15%,L184&lt;=30%),3,AND(L184&gt;30%,L184&lt;=50%),4,L184&gt;50%,5)</f>
        <v>5</v>
      </c>
      <c r="N184" s="99" t="str">
        <f>ROUND(L184*100,2)&amp; "% of the road is exposed with a value of "&amp; ROUND(K184*1,2)</f>
        <v>56.96% of the road is exposed with a value of 1844624.6</v>
      </c>
      <c r="O184" s="106">
        <v>0.1808441579</v>
      </c>
      <c r="P184" s="107">
        <v>0.25490000000000002</v>
      </c>
      <c r="Q184" s="93">
        <f>_xlfn.IFS(P184&lt;=5%,1,AND(P184&gt;5%,P184&lt;=15%),2,AND(P184&gt;15%,P184&lt;=30%),3,AND(P184&gt;30%,P184&lt;=50%),4,P184&gt;50%,5)</f>
        <v>3</v>
      </c>
      <c r="R184" s="106">
        <v>0.52862684209999999</v>
      </c>
      <c r="S184" s="107">
        <v>0.74509999999999998</v>
      </c>
      <c r="T184" s="93">
        <f>_xlfn.IFS(S184&lt;=5%,1,AND(S184&gt;5%,S184&lt;=15%),2,AND(S184&gt;15%,S184&lt;=30%),3,AND(S184&gt;30%,S184&lt;=50%),4,S184&gt;50%,5)</f>
        <v>5</v>
      </c>
      <c r="U184" s="94">
        <f>AVERAGE(Q184,T184)</f>
        <v>4</v>
      </c>
      <c r="V184" s="93" t="str">
        <f>ROUND(P184*100,2)&amp;"% of the exposed length is cement/asphalt road while " &amp;ROUND(S184*100,2)&amp;"% is rough road"</f>
        <v>25.49% of the exposed length is cement/asphalt road while 74.51% is rough road</v>
      </c>
      <c r="W184" s="94">
        <f>AVERAGE(M184,U184)</f>
        <v>4.5</v>
      </c>
      <c r="X184" s="93" t="str">
        <f>_xlfn.IFS(AND(W184&gt;4,W184&lt;=5),"VERY HIGH",AND(W184&gt;3,W184&lt;=4),"HIGH",AND(W184&gt;2,W184&lt;=3),"MODERATE",AND(W184&gt;1,W184&lt;=2),"LOW",W184&lt;=1,"VERY LOW")</f>
        <v>VERY HIGH</v>
      </c>
      <c r="Y184" s="95" t="s">
        <v>91</v>
      </c>
      <c r="Z184" s="93">
        <v>3</v>
      </c>
      <c r="AA184" s="95" t="s">
        <v>92</v>
      </c>
      <c r="AB184" s="93">
        <v>2</v>
      </c>
      <c r="AC184" s="95" t="s">
        <v>93</v>
      </c>
      <c r="AD184" s="93">
        <v>4</v>
      </c>
      <c r="AE184" s="95" t="s">
        <v>94</v>
      </c>
      <c r="AF184" s="93">
        <v>3</v>
      </c>
      <c r="AG184" s="95" t="s">
        <v>90</v>
      </c>
      <c r="AH184" s="93">
        <v>4</v>
      </c>
      <c r="AI184" s="97" t="s">
        <v>89</v>
      </c>
      <c r="AJ184" s="93">
        <v>4</v>
      </c>
      <c r="AK184" s="94">
        <f>AVERAGE(Z184,AB184,AD184,AF184,AH184,AJ184)</f>
        <v>3.3333333333333335</v>
      </c>
      <c r="AL184" s="93"/>
      <c r="AM184" s="94">
        <f>W184/AK184</f>
        <v>1.3499999999999999</v>
      </c>
      <c r="AN184" s="93" t="str">
        <f>_xlfn.IFS(AM184&gt;4,"HIGH",AM184&gt;3,"MEDIUM HIGH",AM184&gt;2,"MEDIUM",AM184&gt;1,"MEDIUM LOW",AM184&lt;=1,"LOW")</f>
        <v>MEDIUM LOW</v>
      </c>
      <c r="AO184" s="93">
        <v>2</v>
      </c>
      <c r="AP184" s="93">
        <f>AO184*C184</f>
        <v>8</v>
      </c>
      <c r="AQ184" s="93" t="str">
        <f>_xlfn.IFS(AP184&lt;=5,"LOW RISK",AND(AP184&gt;5,AP184&lt;=12),"MODERATE RISK",AP184&gt;12,"HIGH RISK")</f>
        <v>MODERATE RISK</v>
      </c>
    </row>
    <row r="185" spans="1:43" ht="56.25">
      <c r="A185" s="93"/>
      <c r="B185" s="93" t="s">
        <v>312</v>
      </c>
      <c r="C185" s="93">
        <v>4</v>
      </c>
      <c r="D185" s="93"/>
      <c r="E185" s="108" t="str">
        <f>VLOOKUP(F185,Sheet2!E:F,2,FALSE)</f>
        <v>URBAN</v>
      </c>
      <c r="F185" s="100" t="s">
        <v>36</v>
      </c>
      <c r="G185" s="100" t="s">
        <v>49</v>
      </c>
      <c r="H185" s="101">
        <v>2600000</v>
      </c>
      <c r="I185" s="102">
        <v>1.2456199999999999</v>
      </c>
      <c r="J185" s="103">
        <v>0.53614799999999996</v>
      </c>
      <c r="K185" s="101">
        <f>H185*J185</f>
        <v>1393984.7999999998</v>
      </c>
      <c r="L185" s="104">
        <f>J185/I185</f>
        <v>0.43042661485846406</v>
      </c>
      <c r="M185" s="99">
        <f>_xlfn.IFS(L185&lt;=5%,1,AND(L185&gt;5%,L185&lt;=15%),2,AND(L185&gt;15%,L185&lt;=30%),3,AND(L185&gt;30%,L185&lt;=50%),4,L185&gt;50%,5)</f>
        <v>4</v>
      </c>
      <c r="N185" s="99" t="str">
        <f>ROUND(L185*100,2)&amp; "% of the road is exposed with a value of "&amp; ROUND(K185*1,2)</f>
        <v>43.04% of the road is exposed with a value of 1393984.8</v>
      </c>
      <c r="O185" s="106">
        <v>0.13666412519999999</v>
      </c>
      <c r="P185" s="107">
        <v>0.25490000000000002</v>
      </c>
      <c r="Q185" s="93">
        <f>_xlfn.IFS(P185&lt;=5%,1,AND(P185&gt;5%,P185&lt;=15%),2,AND(P185&gt;15%,P185&lt;=30%),3,AND(P185&gt;30%,P185&lt;=50%),4,P185&gt;50%,5)</f>
        <v>3</v>
      </c>
      <c r="R185" s="106">
        <v>0.39948387479999997</v>
      </c>
      <c r="S185" s="107">
        <v>0.74509999999999998</v>
      </c>
      <c r="T185" s="93">
        <f>_xlfn.IFS(S185&lt;=5%,1,AND(S185&gt;5%,S185&lt;=15%),2,AND(S185&gt;15%,S185&lt;=30%),3,AND(S185&gt;30%,S185&lt;=50%),4,S185&gt;50%,5)</f>
        <v>5</v>
      </c>
      <c r="U185" s="94">
        <f>AVERAGE(Q185,T185)</f>
        <v>4</v>
      </c>
      <c r="V185" s="93" t="str">
        <f>ROUND(P185*100,2)&amp;"% of the exposed length is cement/asphalt road while " &amp;ROUND(S185*100,2)&amp;"% is rough road"</f>
        <v>25.49% of the exposed length is cement/asphalt road while 74.51% is rough road</v>
      </c>
      <c r="W185" s="94">
        <f>AVERAGE(M185,U185)</f>
        <v>4</v>
      </c>
      <c r="X185" s="93" t="str">
        <f>_xlfn.IFS(AND(W185&gt;4,W185&lt;=5),"VERY HIGH",AND(W185&gt;3,W185&lt;=4),"HIGH",AND(W185&gt;2,W185&lt;=3),"MODERATE",AND(W185&gt;1,W185&lt;=2),"LOW",W185&lt;=1,"VERY LOW")</f>
        <v>HIGH</v>
      </c>
      <c r="Y185" s="95" t="s">
        <v>91</v>
      </c>
      <c r="Z185" s="93">
        <v>3</v>
      </c>
      <c r="AA185" s="95" t="s">
        <v>92</v>
      </c>
      <c r="AB185" s="93">
        <v>2</v>
      </c>
      <c r="AC185" s="95" t="s">
        <v>93</v>
      </c>
      <c r="AD185" s="93">
        <v>4</v>
      </c>
      <c r="AE185" s="95" t="s">
        <v>94</v>
      </c>
      <c r="AF185" s="93">
        <v>3</v>
      </c>
      <c r="AG185" s="95" t="s">
        <v>90</v>
      </c>
      <c r="AH185" s="93">
        <v>4</v>
      </c>
      <c r="AI185" s="97" t="s">
        <v>89</v>
      </c>
      <c r="AJ185" s="93">
        <v>4</v>
      </c>
      <c r="AK185" s="94">
        <f>AVERAGE(Z185,AB185,AD185,AF185,AH185,AJ185)</f>
        <v>3.3333333333333335</v>
      </c>
      <c r="AL185" s="93"/>
      <c r="AM185" s="94">
        <f>W185/AK185</f>
        <v>1.2</v>
      </c>
      <c r="AN185" s="93" t="str">
        <f>_xlfn.IFS(AM185&gt;4,"HIGH",AM185&gt;3,"MEDIUM HIGH",AM185&gt;2,"MEDIUM",AM185&gt;1,"MEDIUM LOW",AM185&lt;=1,"LOW")</f>
        <v>MEDIUM LOW</v>
      </c>
      <c r="AO185" s="93">
        <v>2</v>
      </c>
      <c r="AP185" s="93">
        <f>AO185*C185</f>
        <v>8</v>
      </c>
      <c r="AQ185" s="93" t="str">
        <f>_xlfn.IFS(AP185&lt;=5,"LOW RISK",AND(AP185&gt;5,AP185&lt;=12),"MODERATE RISK",AP185&gt;12,"HIGH RISK")</f>
        <v>MODERATE RISK</v>
      </c>
    </row>
    <row r="186" spans="1:43" ht="56.25">
      <c r="A186" s="93"/>
      <c r="B186" s="93" t="s">
        <v>312</v>
      </c>
      <c r="C186" s="93">
        <v>4</v>
      </c>
      <c r="D186" s="93"/>
      <c r="E186" s="108" t="str">
        <f>VLOOKUP(F186,Sheet2!E:F,2,FALSE)</f>
        <v>URBAN</v>
      </c>
      <c r="F186" s="100" t="s">
        <v>36</v>
      </c>
      <c r="G186" s="100" t="s">
        <v>1</v>
      </c>
      <c r="H186" s="101">
        <v>2600000</v>
      </c>
      <c r="I186" s="102">
        <v>4.7898800000000001</v>
      </c>
      <c r="J186" s="103">
        <v>1.99417</v>
      </c>
      <c r="K186" s="101">
        <f>H186*J186</f>
        <v>5184842</v>
      </c>
      <c r="L186" s="104">
        <f>J186/I186</f>
        <v>0.41632984542410245</v>
      </c>
      <c r="M186" s="99">
        <f>_xlfn.IFS(L186&lt;=5%,1,AND(L186&gt;5%,L186&lt;=15%),2,AND(L186&gt;15%,L186&lt;=30%),3,AND(L186&gt;30%,L186&lt;=50%),4,L186&gt;50%,5)</f>
        <v>4</v>
      </c>
      <c r="N186" s="99" t="str">
        <f>ROUND(L186*100,2)&amp; "% of the road is exposed with a value of "&amp; ROUND(K186*1,2)</f>
        <v>41.63% of the road is exposed with a value of 5184842</v>
      </c>
      <c r="O186" s="106">
        <v>0.4985425</v>
      </c>
      <c r="P186" s="107">
        <v>0.25</v>
      </c>
      <c r="Q186" s="93">
        <f>_xlfn.IFS(P186&lt;=5%,1,AND(P186&gt;5%,P186&lt;=15%),2,AND(P186&gt;15%,P186&lt;=30%),3,AND(P186&gt;30%,P186&lt;=50%),4,P186&gt;50%,5)</f>
        <v>3</v>
      </c>
      <c r="R186" s="106">
        <v>1.4956274999999999</v>
      </c>
      <c r="S186" s="107">
        <v>0.74999999999999989</v>
      </c>
      <c r="T186" s="93">
        <f>_xlfn.IFS(S186&lt;=5%,1,AND(S186&gt;5%,S186&lt;=15%),2,AND(S186&gt;15%,S186&lt;=30%),3,AND(S186&gt;30%,S186&lt;=50%),4,S186&gt;50%,5)</f>
        <v>5</v>
      </c>
      <c r="U186" s="94">
        <f>AVERAGE(Q186,T186)</f>
        <v>4</v>
      </c>
      <c r="V186" s="93" t="str">
        <f>ROUND(P186*100,2)&amp;"% of the exposed length is cement/asphalt road while " &amp;ROUND(S186*100,2)&amp;"% is rough road"</f>
        <v>25% of the exposed length is cement/asphalt road while 75% is rough road</v>
      </c>
      <c r="W186" s="94">
        <f>AVERAGE(M186,U186)</f>
        <v>4</v>
      </c>
      <c r="X186" s="93" t="str">
        <f>_xlfn.IFS(AND(W186&gt;4,W186&lt;=5),"VERY HIGH",AND(W186&gt;3,W186&lt;=4),"HIGH",AND(W186&gt;2,W186&lt;=3),"MODERATE",AND(W186&gt;1,W186&lt;=2),"LOW",W186&lt;=1,"VERY LOW")</f>
        <v>HIGH</v>
      </c>
      <c r="Y186" s="95" t="s">
        <v>91</v>
      </c>
      <c r="Z186" s="93">
        <v>3</v>
      </c>
      <c r="AA186" s="95" t="s">
        <v>92</v>
      </c>
      <c r="AB186" s="93">
        <v>2</v>
      </c>
      <c r="AC186" s="95" t="s">
        <v>93</v>
      </c>
      <c r="AD186" s="93">
        <v>4</v>
      </c>
      <c r="AE186" s="95" t="s">
        <v>94</v>
      </c>
      <c r="AF186" s="93">
        <v>3</v>
      </c>
      <c r="AG186" s="95" t="s">
        <v>90</v>
      </c>
      <c r="AH186" s="93">
        <v>4</v>
      </c>
      <c r="AI186" s="97" t="s">
        <v>89</v>
      </c>
      <c r="AJ186" s="93">
        <v>4</v>
      </c>
      <c r="AK186" s="94">
        <f>AVERAGE(Z186,AB186,AD186,AF186,AH186,AJ186)</f>
        <v>3.3333333333333335</v>
      </c>
      <c r="AL186" s="93"/>
      <c r="AM186" s="94">
        <f>W186/AK186</f>
        <v>1.2</v>
      </c>
      <c r="AN186" s="93" t="str">
        <f>_xlfn.IFS(AM186&gt;4,"HIGH",AM186&gt;3,"MEDIUM HIGH",AM186&gt;2,"MEDIUM",AM186&gt;1,"MEDIUM LOW",AM186&lt;=1,"LOW")</f>
        <v>MEDIUM LOW</v>
      </c>
      <c r="AO186" s="93">
        <v>2</v>
      </c>
      <c r="AP186" s="93">
        <f>AO186*C186</f>
        <v>8</v>
      </c>
      <c r="AQ186" s="93" t="str">
        <f>_xlfn.IFS(AP186&lt;=5,"LOW RISK",AND(AP186&gt;5,AP186&lt;=12),"MODERATE RISK",AP186&gt;12,"HIGH RISK")</f>
        <v>MODERATE RISK</v>
      </c>
    </row>
    <row r="187" spans="1:43" ht="56.25">
      <c r="A187" s="93"/>
      <c r="B187" s="93" t="s">
        <v>312</v>
      </c>
      <c r="C187" s="93">
        <v>4</v>
      </c>
      <c r="D187" s="93"/>
      <c r="E187" s="108" t="str">
        <f>VLOOKUP(F187,Sheet2!E:F,2,FALSE)</f>
        <v>URBAN</v>
      </c>
      <c r="F187" s="100" t="s">
        <v>36</v>
      </c>
      <c r="G187" s="100" t="s">
        <v>1</v>
      </c>
      <c r="H187" s="101">
        <v>2600000</v>
      </c>
      <c r="I187" s="102">
        <v>4.7898800000000001</v>
      </c>
      <c r="J187" s="103">
        <v>1.0761099999999999</v>
      </c>
      <c r="K187" s="101">
        <f>H187*J187</f>
        <v>2797885.9999999995</v>
      </c>
      <c r="L187" s="104">
        <f>J187/I187</f>
        <v>0.2246632483486016</v>
      </c>
      <c r="M187" s="99">
        <f>_xlfn.IFS(L187&lt;=5%,1,AND(L187&gt;5%,L187&lt;=15%),2,AND(L187&gt;15%,L187&lt;=30%),3,AND(L187&gt;30%,L187&lt;=50%),4,L187&gt;50%,5)</f>
        <v>3</v>
      </c>
      <c r="N187" s="99" t="str">
        <f>ROUND(L187*100,2)&amp; "% of the road is exposed with a value of "&amp; ROUND(K187*1,2)</f>
        <v>22.47% of the road is exposed with a value of 2797886</v>
      </c>
      <c r="O187" s="106">
        <v>0.26902749999999997</v>
      </c>
      <c r="P187" s="107">
        <v>0.25</v>
      </c>
      <c r="Q187" s="93">
        <f>_xlfn.IFS(P187&lt;=5%,1,AND(P187&gt;5%,P187&lt;=15%),2,AND(P187&gt;15%,P187&lt;=30%),3,AND(P187&gt;30%,P187&lt;=50%),4,P187&gt;50%,5)</f>
        <v>3</v>
      </c>
      <c r="R187" s="106">
        <v>0.80708249999999992</v>
      </c>
      <c r="S187" s="107">
        <v>0.75</v>
      </c>
      <c r="T187" s="93">
        <f>_xlfn.IFS(S187&lt;=5%,1,AND(S187&gt;5%,S187&lt;=15%),2,AND(S187&gt;15%,S187&lt;=30%),3,AND(S187&gt;30%,S187&lt;=50%),4,S187&gt;50%,5)</f>
        <v>5</v>
      </c>
      <c r="U187" s="94">
        <f>AVERAGE(Q187,T187)</f>
        <v>4</v>
      </c>
      <c r="V187" s="93" t="str">
        <f>ROUND(P187*100,2)&amp;"% of the exposed length is cement/asphalt road while " &amp;ROUND(S187*100,2)&amp;"% is rough road"</f>
        <v>25% of the exposed length is cement/asphalt road while 75% is rough road</v>
      </c>
      <c r="W187" s="94">
        <f>AVERAGE(M187,U187)</f>
        <v>3.5</v>
      </c>
      <c r="X187" s="93" t="str">
        <f>_xlfn.IFS(AND(W187&gt;4,W187&lt;=5),"VERY HIGH",AND(W187&gt;3,W187&lt;=4),"HIGH",AND(W187&gt;2,W187&lt;=3),"MODERATE",AND(W187&gt;1,W187&lt;=2),"LOW",W187&lt;=1,"VERY LOW")</f>
        <v>HIGH</v>
      </c>
      <c r="Y187" s="95" t="s">
        <v>91</v>
      </c>
      <c r="Z187" s="93">
        <v>3</v>
      </c>
      <c r="AA187" s="95" t="s">
        <v>92</v>
      </c>
      <c r="AB187" s="93">
        <v>2</v>
      </c>
      <c r="AC187" s="95" t="s">
        <v>93</v>
      </c>
      <c r="AD187" s="93">
        <v>4</v>
      </c>
      <c r="AE187" s="95" t="s">
        <v>94</v>
      </c>
      <c r="AF187" s="93">
        <v>3</v>
      </c>
      <c r="AG187" s="95" t="s">
        <v>90</v>
      </c>
      <c r="AH187" s="93">
        <v>4</v>
      </c>
      <c r="AI187" s="97" t="s">
        <v>89</v>
      </c>
      <c r="AJ187" s="93">
        <v>4</v>
      </c>
      <c r="AK187" s="94">
        <f>AVERAGE(Z187,AB187,AD187,AF187,AH187,AJ187)</f>
        <v>3.3333333333333335</v>
      </c>
      <c r="AL187" s="93"/>
      <c r="AM187" s="94">
        <f>W187/AK187</f>
        <v>1.05</v>
      </c>
      <c r="AN187" s="93" t="str">
        <f>_xlfn.IFS(AM187&gt;4,"HIGH",AM187&gt;3,"MEDIUM HIGH",AM187&gt;2,"MEDIUM",AM187&gt;1,"MEDIUM LOW",AM187&lt;=1,"LOW")</f>
        <v>MEDIUM LOW</v>
      </c>
      <c r="AO187" s="93">
        <v>2</v>
      </c>
      <c r="AP187" s="93">
        <f>AO187*C187</f>
        <v>8</v>
      </c>
      <c r="AQ187" s="93" t="str">
        <f>_xlfn.IFS(AP187&lt;=5,"LOW RISK",AND(AP187&gt;5,AP187&lt;=12),"MODERATE RISK",AP187&gt;12,"HIGH RISK")</f>
        <v>MODERATE RISK</v>
      </c>
    </row>
    <row r="188" spans="1:43" ht="56.25">
      <c r="A188" s="93"/>
      <c r="B188" s="93" t="s">
        <v>312</v>
      </c>
      <c r="C188" s="93">
        <v>4</v>
      </c>
      <c r="D188" s="93"/>
      <c r="E188" s="108" t="str">
        <f>VLOOKUP(F188,Sheet2!E:F,2,FALSE)</f>
        <v>URBAN</v>
      </c>
      <c r="F188" s="100" t="s">
        <v>36</v>
      </c>
      <c r="G188" s="100" t="s">
        <v>1</v>
      </c>
      <c r="H188" s="101">
        <v>2600000</v>
      </c>
      <c r="I188" s="102">
        <v>4.7898800000000001</v>
      </c>
      <c r="J188" s="103">
        <v>1.7196</v>
      </c>
      <c r="K188" s="101">
        <f>H188*J188</f>
        <v>4470960</v>
      </c>
      <c r="L188" s="104">
        <f>J188/I188</f>
        <v>0.35900690622729586</v>
      </c>
      <c r="M188" s="99">
        <f>_xlfn.IFS(L188&lt;=5%,1,AND(L188&gt;5%,L188&lt;=15%),2,AND(L188&gt;15%,L188&lt;=30%),3,AND(L188&gt;30%,L188&lt;=50%),4,L188&gt;50%,5)</f>
        <v>4</v>
      </c>
      <c r="N188" s="99" t="str">
        <f>ROUND(L188*100,2)&amp; "% of the road is exposed with a value of "&amp; ROUND(K188*1,2)</f>
        <v>35.9% of the road is exposed with a value of 4470960</v>
      </c>
      <c r="O188" s="106">
        <v>0.4299</v>
      </c>
      <c r="P188" s="107">
        <v>0.25</v>
      </c>
      <c r="Q188" s="93">
        <f>_xlfn.IFS(P188&lt;=5%,1,AND(P188&gt;5%,P188&lt;=15%),2,AND(P188&gt;15%,P188&lt;=30%),3,AND(P188&gt;30%,P188&lt;=50%),4,P188&gt;50%,5)</f>
        <v>3</v>
      </c>
      <c r="R188" s="106">
        <v>1.2897000000000001</v>
      </c>
      <c r="S188" s="107">
        <v>0.75</v>
      </c>
      <c r="T188" s="93">
        <f>_xlfn.IFS(S188&lt;=5%,1,AND(S188&gt;5%,S188&lt;=15%),2,AND(S188&gt;15%,S188&lt;=30%),3,AND(S188&gt;30%,S188&lt;=50%),4,S188&gt;50%,5)</f>
        <v>5</v>
      </c>
      <c r="U188" s="94">
        <f>AVERAGE(Q188,T188)</f>
        <v>4</v>
      </c>
      <c r="V188" s="93" t="str">
        <f>ROUND(P188*100,2)&amp;"% of the exposed length is cement/asphalt road while " &amp;ROUND(S188*100,2)&amp;"% is rough road"</f>
        <v>25% of the exposed length is cement/asphalt road while 75% is rough road</v>
      </c>
      <c r="W188" s="94">
        <f>AVERAGE(M188,U188)</f>
        <v>4</v>
      </c>
      <c r="X188" s="93" t="str">
        <f>_xlfn.IFS(AND(W188&gt;4,W188&lt;=5),"VERY HIGH",AND(W188&gt;3,W188&lt;=4),"HIGH",AND(W188&gt;2,W188&lt;=3),"MODERATE",AND(W188&gt;1,W188&lt;=2),"LOW",W188&lt;=1,"VERY LOW")</f>
        <v>HIGH</v>
      </c>
      <c r="Y188" s="95" t="s">
        <v>91</v>
      </c>
      <c r="Z188" s="93">
        <v>3</v>
      </c>
      <c r="AA188" s="95" t="s">
        <v>92</v>
      </c>
      <c r="AB188" s="93">
        <v>2</v>
      </c>
      <c r="AC188" s="95" t="s">
        <v>93</v>
      </c>
      <c r="AD188" s="93">
        <v>4</v>
      </c>
      <c r="AE188" s="95" t="s">
        <v>94</v>
      </c>
      <c r="AF188" s="93">
        <v>3</v>
      </c>
      <c r="AG188" s="95" t="s">
        <v>90</v>
      </c>
      <c r="AH188" s="93">
        <v>4</v>
      </c>
      <c r="AI188" s="97" t="s">
        <v>89</v>
      </c>
      <c r="AJ188" s="93">
        <v>4</v>
      </c>
      <c r="AK188" s="94">
        <f>AVERAGE(Z188,AB188,AD188,AF188,AH188,AJ188)</f>
        <v>3.3333333333333335</v>
      </c>
      <c r="AL188" s="93"/>
      <c r="AM188" s="94">
        <f>W188/AK188</f>
        <v>1.2</v>
      </c>
      <c r="AN188" s="93" t="str">
        <f>_xlfn.IFS(AM188&gt;4,"HIGH",AM188&gt;3,"MEDIUM HIGH",AM188&gt;2,"MEDIUM",AM188&gt;1,"MEDIUM LOW",AM188&lt;=1,"LOW")</f>
        <v>MEDIUM LOW</v>
      </c>
      <c r="AO188" s="93">
        <v>2</v>
      </c>
      <c r="AP188" s="93">
        <f>AO188*C188</f>
        <v>8</v>
      </c>
      <c r="AQ188" s="93" t="str">
        <f>_xlfn.IFS(AP188&lt;=5,"LOW RISK",AND(AP188&gt;5,AP188&lt;=12),"MODERATE RISK",AP188&gt;12,"HIGH RISK")</f>
        <v>MODERATE RISK</v>
      </c>
    </row>
    <row r="189" spans="1:43" ht="56.25">
      <c r="A189" s="93"/>
      <c r="B189" s="93" t="s">
        <v>312</v>
      </c>
      <c r="C189" s="93">
        <v>4</v>
      </c>
      <c r="D189" s="93"/>
      <c r="E189" s="108" t="str">
        <f>VLOOKUP(F189,Sheet2!E:F,2,FALSE)</f>
        <v>URBAN</v>
      </c>
      <c r="F189" s="100" t="s">
        <v>240</v>
      </c>
      <c r="G189" s="100" t="s">
        <v>49</v>
      </c>
      <c r="H189" s="101">
        <v>2600000</v>
      </c>
      <c r="I189" s="102">
        <v>4.2239699999999996</v>
      </c>
      <c r="J189" s="103">
        <v>0.70712799999999998</v>
      </c>
      <c r="K189" s="101">
        <f>H189*J189</f>
        <v>1838532.8</v>
      </c>
      <c r="L189" s="104">
        <f>J189/I189</f>
        <v>0.16740838594971083</v>
      </c>
      <c r="M189" s="99">
        <f>_xlfn.IFS(L189&lt;=5%,1,AND(L189&gt;5%,L189&lt;=15%),2,AND(L189&gt;15%,L189&lt;=30%),3,AND(L189&gt;30%,L189&lt;=50%),4,L189&gt;50%,5)</f>
        <v>3</v>
      </c>
      <c r="N189" s="99" t="str">
        <f>ROUND(L189*100,2)&amp; "% of the road is exposed with a value of "&amp; ROUND(K189*1,2)</f>
        <v>16.74% of the road is exposed with a value of 1838532.8</v>
      </c>
      <c r="O189" s="106">
        <v>0.3960623928</v>
      </c>
      <c r="P189" s="107">
        <v>0.56010000000000004</v>
      </c>
      <c r="Q189" s="93">
        <f>_xlfn.IFS(P189&lt;=5%,1,AND(P189&gt;5%,P189&lt;=15%),2,AND(P189&gt;15%,P189&lt;=30%),3,AND(P189&gt;30%,P189&lt;=50%),4,P189&gt;50%,5)</f>
        <v>5</v>
      </c>
      <c r="R189" s="106">
        <v>0.31106560719999998</v>
      </c>
      <c r="S189" s="107">
        <v>0.43990000000000001</v>
      </c>
      <c r="T189" s="93">
        <f>_xlfn.IFS(S189&lt;=5%,1,AND(S189&gt;5%,S189&lt;=15%),2,AND(S189&gt;15%,S189&lt;=30%),3,AND(S189&gt;30%,S189&lt;=50%),4,S189&gt;50%,5)</f>
        <v>4</v>
      </c>
      <c r="U189" s="94">
        <f>AVERAGE(Q189,T189)</f>
        <v>4.5</v>
      </c>
      <c r="V189" s="93" t="str">
        <f>ROUND(P189*100,2)&amp;"% of the exposed length is cement/asphalt road while " &amp;ROUND(S189*100,2)&amp;"% is rough road"</f>
        <v>56.01% of the exposed length is cement/asphalt road while 43.99% is rough road</v>
      </c>
      <c r="W189" s="94">
        <f>AVERAGE(M189,U189)</f>
        <v>3.75</v>
      </c>
      <c r="X189" s="93" t="str">
        <f>_xlfn.IFS(AND(W189&gt;4,W189&lt;=5),"VERY HIGH",AND(W189&gt;3,W189&lt;=4),"HIGH",AND(W189&gt;2,W189&lt;=3),"MODERATE",AND(W189&gt;1,W189&lt;=2),"LOW",W189&lt;=1,"VERY LOW")</f>
        <v>HIGH</v>
      </c>
      <c r="Y189" s="95" t="s">
        <v>91</v>
      </c>
      <c r="Z189" s="93">
        <v>3</v>
      </c>
      <c r="AA189" s="95" t="s">
        <v>92</v>
      </c>
      <c r="AB189" s="93">
        <v>2</v>
      </c>
      <c r="AC189" s="95" t="s">
        <v>93</v>
      </c>
      <c r="AD189" s="93">
        <v>4</v>
      </c>
      <c r="AE189" s="95" t="s">
        <v>94</v>
      </c>
      <c r="AF189" s="93">
        <v>3</v>
      </c>
      <c r="AG189" s="95" t="s">
        <v>90</v>
      </c>
      <c r="AH189" s="93">
        <v>4</v>
      </c>
      <c r="AI189" s="97" t="s">
        <v>89</v>
      </c>
      <c r="AJ189" s="93">
        <v>4</v>
      </c>
      <c r="AK189" s="94">
        <f>AVERAGE(Z189,AB189,AD189,AF189,AH189,AJ189)</f>
        <v>3.3333333333333335</v>
      </c>
      <c r="AL189" s="93"/>
      <c r="AM189" s="94">
        <f>W189/AK189</f>
        <v>1.125</v>
      </c>
      <c r="AN189" s="93" t="str">
        <f>_xlfn.IFS(AM189&gt;4,"HIGH",AM189&gt;3,"MEDIUM HIGH",AM189&gt;2,"MEDIUM",AM189&gt;1,"MEDIUM LOW",AM189&lt;=1,"LOW")</f>
        <v>MEDIUM LOW</v>
      </c>
      <c r="AO189" s="93">
        <v>2</v>
      </c>
      <c r="AP189" s="93">
        <f>AO189*C189</f>
        <v>8</v>
      </c>
      <c r="AQ189" s="93" t="str">
        <f>_xlfn.IFS(AP189&lt;=5,"LOW RISK",AND(AP189&gt;5,AP189&lt;=12),"MODERATE RISK",AP189&gt;12,"HIGH RISK")</f>
        <v>MODERATE RISK</v>
      </c>
    </row>
    <row r="190" spans="1:43" ht="56.25">
      <c r="A190" s="93"/>
      <c r="B190" s="93" t="s">
        <v>312</v>
      </c>
      <c r="C190" s="93">
        <v>4</v>
      </c>
      <c r="D190" s="93"/>
      <c r="E190" s="108" t="str">
        <f>VLOOKUP(F190,Sheet2!E:F,2,FALSE)</f>
        <v>URBAN</v>
      </c>
      <c r="F190" s="100" t="s">
        <v>240</v>
      </c>
      <c r="G190" s="100" t="s">
        <v>49</v>
      </c>
      <c r="H190" s="101">
        <v>2600000</v>
      </c>
      <c r="I190" s="102">
        <v>4.2239699999999996</v>
      </c>
      <c r="J190" s="103">
        <v>3.01294</v>
      </c>
      <c r="K190" s="101">
        <f>H190*J190</f>
        <v>7833644</v>
      </c>
      <c r="L190" s="104">
        <f>J190/I190</f>
        <v>0.71329578571817509</v>
      </c>
      <c r="M190" s="99">
        <f>_xlfn.IFS(L190&lt;=5%,1,AND(L190&gt;5%,L190&lt;=15%),2,AND(L190&gt;15%,L190&lt;=30%),3,AND(L190&gt;30%,L190&lt;=50%),4,L190&gt;50%,5)</f>
        <v>5</v>
      </c>
      <c r="N190" s="99" t="str">
        <f>ROUND(L190*100,2)&amp; "% of the road is exposed with a value of "&amp; ROUND(K190*1,2)</f>
        <v>71.33% of the road is exposed with a value of 7833644</v>
      </c>
      <c r="O190" s="106">
        <v>1.687547694</v>
      </c>
      <c r="P190" s="107">
        <v>0.56010000000000004</v>
      </c>
      <c r="Q190" s="93">
        <f>_xlfn.IFS(P190&lt;=5%,1,AND(P190&gt;5%,P190&lt;=15%),2,AND(P190&gt;15%,P190&lt;=30%),3,AND(P190&gt;30%,P190&lt;=50%),4,P190&gt;50%,5)</f>
        <v>5</v>
      </c>
      <c r="R190" s="106">
        <v>1.3253923059999999</v>
      </c>
      <c r="S190" s="107">
        <v>0.43989999999999996</v>
      </c>
      <c r="T190" s="93">
        <f>_xlfn.IFS(S190&lt;=5%,1,AND(S190&gt;5%,S190&lt;=15%),2,AND(S190&gt;15%,S190&lt;=30%),3,AND(S190&gt;30%,S190&lt;=50%),4,S190&gt;50%,5)</f>
        <v>4</v>
      </c>
      <c r="U190" s="94">
        <f>AVERAGE(Q190,T190)</f>
        <v>4.5</v>
      </c>
      <c r="V190" s="93" t="str">
        <f>ROUND(P190*100,2)&amp;"% of the exposed length is cement/asphalt road while " &amp;ROUND(S190*100,2)&amp;"% is rough road"</f>
        <v>56.01% of the exposed length is cement/asphalt road while 43.99% is rough road</v>
      </c>
      <c r="W190" s="94">
        <f>AVERAGE(M190,U190)</f>
        <v>4.75</v>
      </c>
      <c r="X190" s="93" t="str">
        <f>_xlfn.IFS(AND(W190&gt;4,W190&lt;=5),"VERY HIGH",AND(W190&gt;3,W190&lt;=4),"HIGH",AND(W190&gt;2,W190&lt;=3),"MODERATE",AND(W190&gt;1,W190&lt;=2),"LOW",W190&lt;=1,"VERY LOW")</f>
        <v>VERY HIGH</v>
      </c>
      <c r="Y190" s="95" t="s">
        <v>91</v>
      </c>
      <c r="Z190" s="93">
        <v>3</v>
      </c>
      <c r="AA190" s="95" t="s">
        <v>92</v>
      </c>
      <c r="AB190" s="93">
        <v>2</v>
      </c>
      <c r="AC190" s="95" t="s">
        <v>93</v>
      </c>
      <c r="AD190" s="93">
        <v>4</v>
      </c>
      <c r="AE190" s="95" t="s">
        <v>94</v>
      </c>
      <c r="AF190" s="93">
        <v>3</v>
      </c>
      <c r="AG190" s="95" t="s">
        <v>90</v>
      </c>
      <c r="AH190" s="93">
        <v>4</v>
      </c>
      <c r="AI190" s="97" t="s">
        <v>89</v>
      </c>
      <c r="AJ190" s="93">
        <v>4</v>
      </c>
      <c r="AK190" s="94">
        <f>AVERAGE(Z190,AB190,AD190,AF190,AH190,AJ190)</f>
        <v>3.3333333333333335</v>
      </c>
      <c r="AL190" s="93"/>
      <c r="AM190" s="94">
        <f>W190/AK190</f>
        <v>1.425</v>
      </c>
      <c r="AN190" s="93" t="str">
        <f>_xlfn.IFS(AM190&gt;4,"HIGH",AM190&gt;3,"MEDIUM HIGH",AM190&gt;2,"MEDIUM",AM190&gt;1,"MEDIUM LOW",AM190&lt;=1,"LOW")</f>
        <v>MEDIUM LOW</v>
      </c>
      <c r="AO190" s="93">
        <v>2</v>
      </c>
      <c r="AP190" s="93">
        <f>AO190*C190</f>
        <v>8</v>
      </c>
      <c r="AQ190" s="93" t="str">
        <f>_xlfn.IFS(AP190&lt;=5,"LOW RISK",AND(AP190&gt;5,AP190&lt;=12),"MODERATE RISK",AP190&gt;12,"HIGH RISK")</f>
        <v>MODERATE RISK</v>
      </c>
    </row>
    <row r="191" spans="1:43" ht="56.25">
      <c r="A191" s="93"/>
      <c r="B191" s="93" t="s">
        <v>312</v>
      </c>
      <c r="C191" s="93">
        <v>4</v>
      </c>
      <c r="D191" s="93"/>
      <c r="E191" s="108" t="str">
        <f>VLOOKUP(F191,Sheet2!E:F,2,FALSE)</f>
        <v>URBAN</v>
      </c>
      <c r="F191" s="100" t="s">
        <v>240</v>
      </c>
      <c r="G191" s="100" t="s">
        <v>49</v>
      </c>
      <c r="H191" s="101">
        <v>2600000</v>
      </c>
      <c r="I191" s="102">
        <v>4.2239699999999996</v>
      </c>
      <c r="J191" s="103">
        <v>3.9121700000000002E-2</v>
      </c>
      <c r="K191" s="101">
        <f>H191*J191</f>
        <v>101716.42000000001</v>
      </c>
      <c r="L191" s="104">
        <f>J191/I191</f>
        <v>9.261831878540806E-3</v>
      </c>
      <c r="M191" s="99">
        <f>_xlfn.IFS(L191&lt;=5%,1,AND(L191&gt;5%,L191&lt;=15%),2,AND(L191&gt;15%,L191&lt;=30%),3,AND(L191&gt;30%,L191&lt;=50%),4,L191&gt;50%,5)</f>
        <v>1</v>
      </c>
      <c r="N191" s="99" t="str">
        <f>ROUND(L191*100,2)&amp; "% of the road is exposed with a value of "&amp; ROUND(K191*1,2)</f>
        <v>0.93% of the road is exposed with a value of 101716.42</v>
      </c>
      <c r="O191" s="106">
        <v>2.1912064170000002E-2</v>
      </c>
      <c r="P191" s="107">
        <v>0.56010000000000004</v>
      </c>
      <c r="Q191" s="93">
        <f>_xlfn.IFS(P191&lt;=5%,1,AND(P191&gt;5%,P191&lt;=15%),2,AND(P191&gt;15%,P191&lt;=30%),3,AND(P191&gt;30%,P191&lt;=50%),4,P191&gt;50%,5)</f>
        <v>5</v>
      </c>
      <c r="R191" s="106">
        <v>1.720963583E-2</v>
      </c>
      <c r="S191" s="107">
        <v>0.43989999999999996</v>
      </c>
      <c r="T191" s="93">
        <f>_xlfn.IFS(S191&lt;=5%,1,AND(S191&gt;5%,S191&lt;=15%),2,AND(S191&gt;15%,S191&lt;=30%),3,AND(S191&gt;30%,S191&lt;=50%),4,S191&gt;50%,5)</f>
        <v>4</v>
      </c>
      <c r="U191" s="94">
        <f>AVERAGE(Q191,T191)</f>
        <v>4.5</v>
      </c>
      <c r="V191" s="93" t="str">
        <f>ROUND(P191*100,2)&amp;"% of the exposed length is cement/asphalt road while " &amp;ROUND(S191*100,2)&amp;"% is rough road"</f>
        <v>56.01% of the exposed length is cement/asphalt road while 43.99% is rough road</v>
      </c>
      <c r="W191" s="94">
        <f>AVERAGE(M191,U191)</f>
        <v>2.75</v>
      </c>
      <c r="X191" s="93" t="str">
        <f>_xlfn.IFS(AND(W191&gt;4,W191&lt;=5),"VERY HIGH",AND(W191&gt;3,W191&lt;=4),"HIGH",AND(W191&gt;2,W191&lt;=3),"MODERATE",AND(W191&gt;1,W191&lt;=2),"LOW",W191&lt;=1,"VERY LOW")</f>
        <v>MODERATE</v>
      </c>
      <c r="Y191" s="95" t="s">
        <v>91</v>
      </c>
      <c r="Z191" s="93">
        <v>3</v>
      </c>
      <c r="AA191" s="95" t="s">
        <v>92</v>
      </c>
      <c r="AB191" s="93">
        <v>2</v>
      </c>
      <c r="AC191" s="95" t="s">
        <v>93</v>
      </c>
      <c r="AD191" s="93">
        <v>4</v>
      </c>
      <c r="AE191" s="95" t="s">
        <v>94</v>
      </c>
      <c r="AF191" s="93">
        <v>3</v>
      </c>
      <c r="AG191" s="95" t="s">
        <v>90</v>
      </c>
      <c r="AH191" s="93">
        <v>4</v>
      </c>
      <c r="AI191" s="97" t="s">
        <v>89</v>
      </c>
      <c r="AJ191" s="93">
        <v>4</v>
      </c>
      <c r="AK191" s="94">
        <f>AVERAGE(Z191,AB191,AD191,AF191,AH191,AJ191)</f>
        <v>3.3333333333333335</v>
      </c>
      <c r="AL191" s="93"/>
      <c r="AM191" s="94">
        <f>W191/AK191</f>
        <v>0.82499999999999996</v>
      </c>
      <c r="AN191" s="93" t="str">
        <f>_xlfn.IFS(AM191&gt;4,"HIGH",AM191&gt;3,"MEDIUM HIGH",AM191&gt;2,"MEDIUM",AM191&gt;1,"MEDIUM LOW",AM191&lt;=1,"LOW")</f>
        <v>LOW</v>
      </c>
      <c r="AO191" s="93">
        <v>2</v>
      </c>
      <c r="AP191" s="93">
        <f>AO191*C191</f>
        <v>8</v>
      </c>
      <c r="AQ191" s="93" t="str">
        <f>_xlfn.IFS(AP191&lt;=5,"LOW RISK",AND(AP191&gt;5,AP191&lt;=12),"MODERATE RISK",AP191&gt;12,"HIGH RISK")</f>
        <v>MODERATE RISK</v>
      </c>
    </row>
    <row r="192" spans="1:43" ht="56.25">
      <c r="A192" s="93"/>
      <c r="B192" s="93" t="s">
        <v>312</v>
      </c>
      <c r="C192" s="93">
        <v>4</v>
      </c>
      <c r="D192" s="93"/>
      <c r="E192" s="108" t="str">
        <f>VLOOKUP(F192,Sheet2!E:F,2,FALSE)</f>
        <v>URBAN</v>
      </c>
      <c r="F192" s="100" t="s">
        <v>240</v>
      </c>
      <c r="G192" s="100" t="s">
        <v>300</v>
      </c>
      <c r="H192" s="101">
        <v>5200000</v>
      </c>
      <c r="I192" s="102">
        <v>0.80173899999999998</v>
      </c>
      <c r="J192" s="103">
        <v>0.80173899999999998</v>
      </c>
      <c r="K192" s="101">
        <f>H192*J192</f>
        <v>4169042.8</v>
      </c>
      <c r="L192" s="104">
        <f>J192/I192</f>
        <v>1</v>
      </c>
      <c r="M192" s="99">
        <f>_xlfn.IFS(L192&lt;=5%,1,AND(L192&gt;5%,L192&lt;=15%),2,AND(L192&gt;15%,L192&lt;=30%),3,AND(L192&gt;30%,L192&lt;=50%),4,L192&gt;50%,5)</f>
        <v>5</v>
      </c>
      <c r="N192" s="99" t="str">
        <f>ROUND(L192*100,2)&amp; "% of the road is exposed with a value of "&amp; ROUND(K192*1,2)</f>
        <v>100% of the road is exposed with a value of 4169042.8</v>
      </c>
      <c r="O192" s="106">
        <v>0.80173899999999998</v>
      </c>
      <c r="P192" s="107">
        <v>1</v>
      </c>
      <c r="Q192" s="93">
        <f>_xlfn.IFS(P192&lt;=5%,1,AND(P192&gt;5%,P192&lt;=15%),2,AND(P192&gt;15%,P192&lt;=30%),3,AND(P192&gt;30%,P192&lt;=50%),4,P192&gt;50%,5)</f>
        <v>5</v>
      </c>
      <c r="R192" s="106">
        <v>0</v>
      </c>
      <c r="S192" s="107">
        <v>0</v>
      </c>
      <c r="T192" s="93">
        <f>_xlfn.IFS(S192&lt;=5%,1,AND(S192&gt;5%,S192&lt;=15%),2,AND(S192&gt;15%,S192&lt;=30%),3,AND(S192&gt;30%,S192&lt;=50%),4,S192&gt;50%,5)</f>
        <v>1</v>
      </c>
      <c r="U192" s="94">
        <f>AVERAGE(Q192,T192)</f>
        <v>3</v>
      </c>
      <c r="V192" s="93" t="str">
        <f>ROUND(P192*100,2)&amp;"% of the exposed length is cement/asphalt road while " &amp;ROUND(S192*100,2)&amp;"% is rough road"</f>
        <v>100% of the exposed length is cement/asphalt road while 0% is rough road</v>
      </c>
      <c r="W192" s="94">
        <f>AVERAGE(M192,U192)</f>
        <v>4</v>
      </c>
      <c r="X192" s="93" t="str">
        <f>_xlfn.IFS(AND(W192&gt;4,W192&lt;=5),"VERY HIGH",AND(W192&gt;3,W192&lt;=4),"HIGH",AND(W192&gt;2,W192&lt;=3),"MODERATE",AND(W192&gt;1,W192&lt;=2),"LOW",W192&lt;=1,"VERY LOW")</f>
        <v>HIGH</v>
      </c>
      <c r="Y192" s="95" t="s">
        <v>91</v>
      </c>
      <c r="Z192" s="93">
        <v>3</v>
      </c>
      <c r="AA192" s="95" t="s">
        <v>92</v>
      </c>
      <c r="AB192" s="93">
        <v>2</v>
      </c>
      <c r="AC192" s="95" t="s">
        <v>93</v>
      </c>
      <c r="AD192" s="93">
        <v>4</v>
      </c>
      <c r="AE192" s="95" t="s">
        <v>94</v>
      </c>
      <c r="AF192" s="93">
        <v>3</v>
      </c>
      <c r="AG192" s="95" t="s">
        <v>90</v>
      </c>
      <c r="AH192" s="93">
        <v>4</v>
      </c>
      <c r="AI192" s="97" t="s">
        <v>89</v>
      </c>
      <c r="AJ192" s="93">
        <v>4</v>
      </c>
      <c r="AK192" s="94">
        <f>AVERAGE(Z192,AB192,AD192,AF192,AH192,AJ192)</f>
        <v>3.3333333333333335</v>
      </c>
      <c r="AL192" s="93"/>
      <c r="AM192" s="94">
        <f>W192/AK192</f>
        <v>1.2</v>
      </c>
      <c r="AN192" s="93" t="str">
        <f>_xlfn.IFS(AM192&gt;4,"HIGH",AM192&gt;3,"MEDIUM HIGH",AM192&gt;2,"MEDIUM",AM192&gt;1,"MEDIUM LOW",AM192&lt;=1,"LOW")</f>
        <v>MEDIUM LOW</v>
      </c>
      <c r="AO192" s="93">
        <v>2</v>
      </c>
      <c r="AP192" s="93">
        <f>AO192*C192</f>
        <v>8</v>
      </c>
      <c r="AQ192" s="93" t="str">
        <f>_xlfn.IFS(AP192&lt;=5,"LOW RISK",AND(AP192&gt;5,AP192&lt;=12),"MODERATE RISK",AP192&gt;12,"HIGH RISK")</f>
        <v>MODERATE RISK</v>
      </c>
    </row>
    <row r="193" spans="1:43" ht="56.25">
      <c r="A193" s="93"/>
      <c r="B193" s="93" t="s">
        <v>312</v>
      </c>
      <c r="C193" s="93">
        <v>4</v>
      </c>
      <c r="D193" s="93"/>
      <c r="E193" s="108" t="str">
        <f>VLOOKUP(F193,Sheet2!E:F,2,FALSE)</f>
        <v>URBAN</v>
      </c>
      <c r="F193" s="100" t="s">
        <v>240</v>
      </c>
      <c r="G193" s="100" t="s">
        <v>1</v>
      </c>
      <c r="H193" s="101">
        <v>2600000</v>
      </c>
      <c r="I193" s="102">
        <v>11.186999999999999</v>
      </c>
      <c r="J193" s="103">
        <v>1.1097699999999999</v>
      </c>
      <c r="K193" s="101">
        <f>H193*J193</f>
        <v>2885402</v>
      </c>
      <c r="L193" s="104">
        <f>J193/I193</f>
        <v>9.9201752033610438E-2</v>
      </c>
      <c r="M193" s="99">
        <f>_xlfn.IFS(L193&lt;=5%,1,AND(L193&gt;5%,L193&lt;=15%),2,AND(L193&gt;15%,L193&lt;=30%),3,AND(L193&gt;30%,L193&lt;=50%),4,L193&gt;50%,5)</f>
        <v>2</v>
      </c>
      <c r="N193" s="99" t="str">
        <f>ROUND(L193*100,2)&amp; "% of the road is exposed with a value of "&amp; ROUND(K193*1,2)</f>
        <v>9.92% of the road is exposed with a value of 2885402</v>
      </c>
      <c r="O193" s="106">
        <v>0.61037350000000001</v>
      </c>
      <c r="P193" s="107">
        <v>0.55000000000000004</v>
      </c>
      <c r="Q193" s="93">
        <f>_xlfn.IFS(P193&lt;=5%,1,AND(P193&gt;5%,P193&lt;=15%),2,AND(P193&gt;15%,P193&lt;=30%),3,AND(P193&gt;30%,P193&lt;=50%),4,P193&gt;50%,5)</f>
        <v>5</v>
      </c>
      <c r="R193" s="106">
        <v>0.49939649999999991</v>
      </c>
      <c r="S193" s="107">
        <v>0.44999999999999996</v>
      </c>
      <c r="T193" s="93">
        <f>_xlfn.IFS(S193&lt;=5%,1,AND(S193&gt;5%,S193&lt;=15%),2,AND(S193&gt;15%,S193&lt;=30%),3,AND(S193&gt;30%,S193&lt;=50%),4,S193&gt;50%,5)</f>
        <v>4</v>
      </c>
      <c r="U193" s="94">
        <f>AVERAGE(Q193,T193)</f>
        <v>4.5</v>
      </c>
      <c r="V193" s="93" t="str">
        <f>ROUND(P193*100,2)&amp;"% of the exposed length is cement/asphalt road while " &amp;ROUND(S193*100,2)&amp;"% is rough road"</f>
        <v>55% of the exposed length is cement/asphalt road while 45% is rough road</v>
      </c>
      <c r="W193" s="94">
        <f>AVERAGE(M193,U193)</f>
        <v>3.25</v>
      </c>
      <c r="X193" s="93" t="str">
        <f>_xlfn.IFS(AND(W193&gt;4,W193&lt;=5),"VERY HIGH",AND(W193&gt;3,W193&lt;=4),"HIGH",AND(W193&gt;2,W193&lt;=3),"MODERATE",AND(W193&gt;1,W193&lt;=2),"LOW",W193&lt;=1,"VERY LOW")</f>
        <v>HIGH</v>
      </c>
      <c r="Y193" s="95" t="s">
        <v>91</v>
      </c>
      <c r="Z193" s="93">
        <v>3</v>
      </c>
      <c r="AA193" s="95" t="s">
        <v>92</v>
      </c>
      <c r="AB193" s="93">
        <v>2</v>
      </c>
      <c r="AC193" s="95" t="s">
        <v>93</v>
      </c>
      <c r="AD193" s="93">
        <v>4</v>
      </c>
      <c r="AE193" s="95" t="s">
        <v>94</v>
      </c>
      <c r="AF193" s="93">
        <v>3</v>
      </c>
      <c r="AG193" s="95" t="s">
        <v>90</v>
      </c>
      <c r="AH193" s="93">
        <v>4</v>
      </c>
      <c r="AI193" s="97" t="s">
        <v>89</v>
      </c>
      <c r="AJ193" s="93">
        <v>4</v>
      </c>
      <c r="AK193" s="94">
        <f>AVERAGE(Z193,AB193,AD193,AF193,AH193,AJ193)</f>
        <v>3.3333333333333335</v>
      </c>
      <c r="AL193" s="93"/>
      <c r="AM193" s="94">
        <f>W193/AK193</f>
        <v>0.97499999999999998</v>
      </c>
      <c r="AN193" s="93" t="str">
        <f>_xlfn.IFS(AM193&gt;4,"HIGH",AM193&gt;3,"MEDIUM HIGH",AM193&gt;2,"MEDIUM",AM193&gt;1,"MEDIUM LOW",AM193&lt;=1,"LOW")</f>
        <v>LOW</v>
      </c>
      <c r="AO193" s="93">
        <v>2</v>
      </c>
      <c r="AP193" s="93">
        <f>AO193*C193</f>
        <v>8</v>
      </c>
      <c r="AQ193" s="93" t="str">
        <f>_xlfn.IFS(AP193&lt;=5,"LOW RISK",AND(AP193&gt;5,AP193&lt;=12),"MODERATE RISK",AP193&gt;12,"HIGH RISK")</f>
        <v>MODERATE RISK</v>
      </c>
    </row>
    <row r="194" spans="1:43" ht="56.25">
      <c r="A194" s="93"/>
      <c r="B194" s="93" t="s">
        <v>312</v>
      </c>
      <c r="C194" s="93">
        <v>4</v>
      </c>
      <c r="D194" s="93"/>
      <c r="E194" s="108" t="str">
        <f>VLOOKUP(F194,Sheet2!E:F,2,FALSE)</f>
        <v>URBAN</v>
      </c>
      <c r="F194" s="100" t="s">
        <v>240</v>
      </c>
      <c r="G194" s="100" t="s">
        <v>1</v>
      </c>
      <c r="H194" s="101">
        <v>2600000</v>
      </c>
      <c r="I194" s="102">
        <v>11.186999999999999</v>
      </c>
      <c r="J194" s="103">
        <v>7.8475099999999998</v>
      </c>
      <c r="K194" s="101">
        <f>H194*J194</f>
        <v>20403526</v>
      </c>
      <c r="L194" s="104">
        <f>J194/I194</f>
        <v>0.70148475909537855</v>
      </c>
      <c r="M194" s="99">
        <f>_xlfn.IFS(L194&lt;=5%,1,AND(L194&gt;5%,L194&lt;=15%),2,AND(L194&gt;15%,L194&lt;=30%),3,AND(L194&gt;30%,L194&lt;=50%),4,L194&gt;50%,5)</f>
        <v>5</v>
      </c>
      <c r="N194" s="99" t="str">
        <f>ROUND(L194*100,2)&amp; "% of the road is exposed with a value of "&amp; ROUND(K194*1,2)</f>
        <v>70.15% of the road is exposed with a value of 20403526</v>
      </c>
      <c r="O194" s="106">
        <v>4.3161304999999999</v>
      </c>
      <c r="P194" s="107">
        <v>0.55000000000000004</v>
      </c>
      <c r="Q194" s="93">
        <f>_xlfn.IFS(P194&lt;=5%,1,AND(P194&gt;5%,P194&lt;=15%),2,AND(P194&gt;15%,P194&lt;=30%),3,AND(P194&gt;30%,P194&lt;=50%),4,P194&gt;50%,5)</f>
        <v>5</v>
      </c>
      <c r="R194" s="106">
        <v>3.5313794999999999</v>
      </c>
      <c r="S194" s="107">
        <v>0.45</v>
      </c>
      <c r="T194" s="93">
        <f>_xlfn.IFS(S194&lt;=5%,1,AND(S194&gt;5%,S194&lt;=15%),2,AND(S194&gt;15%,S194&lt;=30%),3,AND(S194&gt;30%,S194&lt;=50%),4,S194&gt;50%,5)</f>
        <v>4</v>
      </c>
      <c r="U194" s="94">
        <f>AVERAGE(Q194,T194)</f>
        <v>4.5</v>
      </c>
      <c r="V194" s="93" t="str">
        <f>ROUND(P194*100,2)&amp;"% of the exposed length is cement/asphalt road while " &amp;ROUND(S194*100,2)&amp;"% is rough road"</f>
        <v>55% of the exposed length is cement/asphalt road while 45% is rough road</v>
      </c>
      <c r="W194" s="94">
        <f>AVERAGE(M194,U194)</f>
        <v>4.75</v>
      </c>
      <c r="X194" s="93" t="str">
        <f>_xlfn.IFS(AND(W194&gt;4,W194&lt;=5),"VERY HIGH",AND(W194&gt;3,W194&lt;=4),"HIGH",AND(W194&gt;2,W194&lt;=3),"MODERATE",AND(W194&gt;1,W194&lt;=2),"LOW",W194&lt;=1,"VERY LOW")</f>
        <v>VERY HIGH</v>
      </c>
      <c r="Y194" s="95" t="s">
        <v>91</v>
      </c>
      <c r="Z194" s="93">
        <v>3</v>
      </c>
      <c r="AA194" s="95" t="s">
        <v>92</v>
      </c>
      <c r="AB194" s="93">
        <v>2</v>
      </c>
      <c r="AC194" s="95" t="s">
        <v>93</v>
      </c>
      <c r="AD194" s="93">
        <v>4</v>
      </c>
      <c r="AE194" s="95" t="s">
        <v>94</v>
      </c>
      <c r="AF194" s="93">
        <v>3</v>
      </c>
      <c r="AG194" s="95" t="s">
        <v>90</v>
      </c>
      <c r="AH194" s="93">
        <v>4</v>
      </c>
      <c r="AI194" s="97" t="s">
        <v>89</v>
      </c>
      <c r="AJ194" s="93">
        <v>4</v>
      </c>
      <c r="AK194" s="94">
        <f>AVERAGE(Z194,AB194,AD194,AF194,AH194,AJ194)</f>
        <v>3.3333333333333335</v>
      </c>
      <c r="AL194" s="93"/>
      <c r="AM194" s="94">
        <f>W194/AK194</f>
        <v>1.425</v>
      </c>
      <c r="AN194" s="93" t="str">
        <f>_xlfn.IFS(AM194&gt;4,"HIGH",AM194&gt;3,"MEDIUM HIGH",AM194&gt;2,"MEDIUM",AM194&gt;1,"MEDIUM LOW",AM194&lt;=1,"LOW")</f>
        <v>MEDIUM LOW</v>
      </c>
      <c r="AO194" s="93">
        <v>2</v>
      </c>
      <c r="AP194" s="93">
        <f>AO194*C194</f>
        <v>8</v>
      </c>
      <c r="AQ194" s="93" t="str">
        <f>_xlfn.IFS(AP194&lt;=5,"LOW RISK",AND(AP194&gt;5,AP194&lt;=12),"MODERATE RISK",AP194&gt;12,"HIGH RISK")</f>
        <v>MODERATE RISK</v>
      </c>
    </row>
    <row r="195" spans="1:43" ht="56.25">
      <c r="A195" s="108"/>
      <c r="B195" s="93" t="s">
        <v>312</v>
      </c>
      <c r="C195" s="93">
        <v>4</v>
      </c>
      <c r="D195" s="108"/>
      <c r="E195" s="108" t="str">
        <f>VLOOKUP(F195,Sheet2!E:F,2,FALSE)</f>
        <v>URBAN</v>
      </c>
      <c r="F195" s="100" t="s">
        <v>246</v>
      </c>
      <c r="G195" s="100" t="s">
        <v>300</v>
      </c>
      <c r="H195" s="101">
        <v>5200000</v>
      </c>
      <c r="I195" s="102">
        <v>0.94423400000000002</v>
      </c>
      <c r="J195" s="103">
        <v>0.25508199999999998</v>
      </c>
      <c r="K195" s="101">
        <f>H195*J195</f>
        <v>1326426.3999999999</v>
      </c>
      <c r="L195" s="104">
        <f>J195/I195</f>
        <v>0.27014701864156554</v>
      </c>
      <c r="M195" s="99">
        <f>_xlfn.IFS(L195&lt;=5%,1,AND(L195&gt;5%,L195&lt;=15%),2,AND(L195&gt;15%,L195&lt;=30%),3,AND(L195&gt;30%,L195&lt;=50%),4,L195&gt;50%,5)</f>
        <v>3</v>
      </c>
      <c r="N195" s="99" t="str">
        <f>ROUND(L195*100,2)&amp; "% of the road is exposed with a value of "&amp; ROUND(K195*1,2)</f>
        <v>27.01% of the road is exposed with a value of 1326426.4</v>
      </c>
      <c r="O195" s="106">
        <v>0.25508199999999998</v>
      </c>
      <c r="P195" s="107">
        <v>1</v>
      </c>
      <c r="Q195" s="93">
        <f>_xlfn.IFS(P195&lt;=5%,1,AND(P195&gt;5%,P195&lt;=15%),2,AND(P195&gt;15%,P195&lt;=30%),3,AND(P195&gt;30%,P195&lt;=50%),4,P195&gt;50%,5)</f>
        <v>5</v>
      </c>
      <c r="R195" s="106">
        <v>0</v>
      </c>
      <c r="S195" s="107">
        <v>0</v>
      </c>
      <c r="T195" s="93">
        <f>_xlfn.IFS(S195&lt;=5%,1,AND(S195&gt;5%,S195&lt;=15%),2,AND(S195&gt;15%,S195&lt;=30%),3,AND(S195&gt;30%,S195&lt;=50%),4,S195&gt;50%,5)</f>
        <v>1</v>
      </c>
      <c r="U195" s="94">
        <f>AVERAGE(Q195,T195)</f>
        <v>3</v>
      </c>
      <c r="V195" s="93" t="str">
        <f>ROUND(P195*100,2)&amp;"% of the exposed length is cement/asphalt road while " &amp;ROUND(S195*100,2)&amp;"% is rough road"</f>
        <v>100% of the exposed length is cement/asphalt road while 0% is rough road</v>
      </c>
      <c r="W195" s="94">
        <f>AVERAGE(M195,U195)</f>
        <v>3</v>
      </c>
      <c r="X195" s="93" t="str">
        <f>_xlfn.IFS(AND(W195&gt;4,W195&lt;=5),"VERY HIGH",AND(W195&gt;3,W195&lt;=4),"HIGH",AND(W195&gt;2,W195&lt;=3),"MODERATE",AND(W195&gt;1,W195&lt;=2),"LOW",W195&lt;=1,"VERY LOW")</f>
        <v>MODERATE</v>
      </c>
      <c r="Y195" s="95" t="s">
        <v>91</v>
      </c>
      <c r="Z195" s="93">
        <v>3</v>
      </c>
      <c r="AA195" s="95" t="s">
        <v>92</v>
      </c>
      <c r="AB195" s="93">
        <v>2</v>
      </c>
      <c r="AC195" s="95" t="s">
        <v>93</v>
      </c>
      <c r="AD195" s="93">
        <v>4</v>
      </c>
      <c r="AE195" s="95" t="s">
        <v>94</v>
      </c>
      <c r="AF195" s="93">
        <v>3</v>
      </c>
      <c r="AG195" s="95" t="s">
        <v>90</v>
      </c>
      <c r="AH195" s="93">
        <v>4</v>
      </c>
      <c r="AI195" s="97" t="s">
        <v>89</v>
      </c>
      <c r="AJ195" s="93">
        <v>4</v>
      </c>
      <c r="AK195" s="94">
        <f>AVERAGE(Z195,AB195,AD195,AF195,AH195,AJ195)</f>
        <v>3.3333333333333335</v>
      </c>
      <c r="AL195" s="108"/>
      <c r="AM195" s="94">
        <f>W195/AK195</f>
        <v>0.89999999999999991</v>
      </c>
      <c r="AN195" s="93" t="str">
        <f>_xlfn.IFS(AM195&gt;4,"HIGH",AM195&gt;3,"MEDIUM HIGH",AM195&gt;2,"MEDIUM",AM195&gt;1,"MEDIUM LOW",AM195&lt;=1,"LOW")</f>
        <v>LOW</v>
      </c>
      <c r="AO195" s="93">
        <v>2</v>
      </c>
      <c r="AP195" s="93">
        <f>AO195*C195</f>
        <v>8</v>
      </c>
      <c r="AQ195" s="93" t="str">
        <f>_xlfn.IFS(AP195&lt;=5,"LOW RISK",AND(AP195&gt;5,AP195&lt;=12),"MODERATE RISK",AP195&gt;12,"HIGH RISK")</f>
        <v>MODERATE RISK</v>
      </c>
    </row>
    <row r="196" spans="1:43" ht="56.25">
      <c r="A196" s="108"/>
      <c r="B196" s="93" t="s">
        <v>312</v>
      </c>
      <c r="C196" s="93">
        <v>4</v>
      </c>
      <c r="D196" s="108"/>
      <c r="E196" s="108" t="str">
        <f>VLOOKUP(F196,Sheet2!E:F,2,FALSE)</f>
        <v>URBAN</v>
      </c>
      <c r="F196" s="100" t="s">
        <v>246</v>
      </c>
      <c r="G196" s="100" t="s">
        <v>300</v>
      </c>
      <c r="H196" s="101">
        <v>5200000</v>
      </c>
      <c r="I196" s="102">
        <v>0.94423400000000002</v>
      </c>
      <c r="J196" s="103">
        <v>0.28959000000000001</v>
      </c>
      <c r="K196" s="101">
        <f>H196*J196</f>
        <v>1505868</v>
      </c>
      <c r="L196" s="104">
        <f>J196/I196</f>
        <v>0.30669304430893191</v>
      </c>
      <c r="M196" s="99">
        <f>_xlfn.IFS(L196&lt;=5%,1,AND(L196&gt;5%,L196&lt;=15%),2,AND(L196&gt;15%,L196&lt;=30%),3,AND(L196&gt;30%,L196&lt;=50%),4,L196&gt;50%,5)</f>
        <v>4</v>
      </c>
      <c r="N196" s="99" t="str">
        <f>ROUND(L196*100,2)&amp; "% of the road is exposed with a value of "&amp; ROUND(K196*1,2)</f>
        <v>30.67% of the road is exposed with a value of 1505868</v>
      </c>
      <c r="O196" s="106">
        <v>0.28959000000000001</v>
      </c>
      <c r="P196" s="107">
        <v>1</v>
      </c>
      <c r="Q196" s="93">
        <f>_xlfn.IFS(P196&lt;=5%,1,AND(P196&gt;5%,P196&lt;=15%),2,AND(P196&gt;15%,P196&lt;=30%),3,AND(P196&gt;30%,P196&lt;=50%),4,P196&gt;50%,5)</f>
        <v>5</v>
      </c>
      <c r="R196" s="106">
        <v>0</v>
      </c>
      <c r="S196" s="107">
        <v>0</v>
      </c>
      <c r="T196" s="93">
        <f>_xlfn.IFS(S196&lt;=5%,1,AND(S196&gt;5%,S196&lt;=15%),2,AND(S196&gt;15%,S196&lt;=30%),3,AND(S196&gt;30%,S196&lt;=50%),4,S196&gt;50%,5)</f>
        <v>1</v>
      </c>
      <c r="U196" s="94">
        <f>AVERAGE(Q196,T196)</f>
        <v>3</v>
      </c>
      <c r="V196" s="93" t="str">
        <f>ROUND(P196*100,2)&amp;"% of the exposed length is cement/asphalt road while " &amp;ROUND(S196*100,2)&amp;"% is rough road"</f>
        <v>100% of the exposed length is cement/asphalt road while 0% is rough road</v>
      </c>
      <c r="W196" s="94">
        <f>AVERAGE(M196,U196)</f>
        <v>3.5</v>
      </c>
      <c r="X196" s="93" t="str">
        <f>_xlfn.IFS(AND(W196&gt;4,W196&lt;=5),"VERY HIGH",AND(W196&gt;3,W196&lt;=4),"HIGH",AND(W196&gt;2,W196&lt;=3),"MODERATE",AND(W196&gt;1,W196&lt;=2),"LOW",W196&lt;=1,"VERY LOW")</f>
        <v>HIGH</v>
      </c>
      <c r="Y196" s="95" t="s">
        <v>91</v>
      </c>
      <c r="Z196" s="93">
        <v>3</v>
      </c>
      <c r="AA196" s="95" t="s">
        <v>92</v>
      </c>
      <c r="AB196" s="93">
        <v>2</v>
      </c>
      <c r="AC196" s="95" t="s">
        <v>93</v>
      </c>
      <c r="AD196" s="93">
        <v>4</v>
      </c>
      <c r="AE196" s="95" t="s">
        <v>94</v>
      </c>
      <c r="AF196" s="93">
        <v>3</v>
      </c>
      <c r="AG196" s="95" t="s">
        <v>90</v>
      </c>
      <c r="AH196" s="93">
        <v>4</v>
      </c>
      <c r="AI196" s="97" t="s">
        <v>89</v>
      </c>
      <c r="AJ196" s="93">
        <v>4</v>
      </c>
      <c r="AK196" s="94">
        <f>AVERAGE(Z196,AB196,AD196,AF196,AH196,AJ196)</f>
        <v>3.3333333333333335</v>
      </c>
      <c r="AL196" s="108"/>
      <c r="AM196" s="94">
        <f>W196/AK196</f>
        <v>1.05</v>
      </c>
      <c r="AN196" s="93" t="str">
        <f>_xlfn.IFS(AM196&gt;4,"HIGH",AM196&gt;3,"MEDIUM HIGH",AM196&gt;2,"MEDIUM",AM196&gt;1,"MEDIUM LOW",AM196&lt;=1,"LOW")</f>
        <v>MEDIUM LOW</v>
      </c>
      <c r="AO196" s="93">
        <v>2</v>
      </c>
      <c r="AP196" s="93">
        <f>AO196*C196</f>
        <v>8</v>
      </c>
      <c r="AQ196" s="93" t="str">
        <f>_xlfn.IFS(AP196&lt;=5,"LOW RISK",AND(AP196&gt;5,AP196&lt;=12),"MODERATE RISK",AP196&gt;12,"HIGH RISK")</f>
        <v>MODERATE RISK</v>
      </c>
    </row>
    <row r="197" spans="1:43" ht="56.25">
      <c r="A197" s="108"/>
      <c r="B197" s="93" t="s">
        <v>312</v>
      </c>
      <c r="C197" s="93">
        <v>4</v>
      </c>
      <c r="D197" s="108"/>
      <c r="E197" s="108" t="str">
        <f>VLOOKUP(F197,Sheet2!E:F,2,FALSE)</f>
        <v>URBAN</v>
      </c>
      <c r="F197" s="100" t="s">
        <v>246</v>
      </c>
      <c r="G197" s="100" t="s">
        <v>300</v>
      </c>
      <c r="H197" s="101">
        <v>5200000</v>
      </c>
      <c r="I197" s="102">
        <v>0.94423400000000002</v>
      </c>
      <c r="J197" s="103">
        <v>0.17436099999999999</v>
      </c>
      <c r="K197" s="101">
        <f>H197*J197</f>
        <v>906677.2</v>
      </c>
      <c r="L197" s="104">
        <f>J197/I197</f>
        <v>0.1846586757096228</v>
      </c>
      <c r="M197" s="99">
        <f>_xlfn.IFS(L197&lt;=5%,1,AND(L197&gt;5%,L197&lt;=15%),2,AND(L197&gt;15%,L197&lt;=30%),3,AND(L197&gt;30%,L197&lt;=50%),4,L197&gt;50%,5)</f>
        <v>3</v>
      </c>
      <c r="N197" s="99" t="str">
        <f>ROUND(L197*100,2)&amp; "% of the road is exposed with a value of "&amp; ROUND(K197*1,2)</f>
        <v>18.47% of the road is exposed with a value of 906677.2</v>
      </c>
      <c r="O197" s="106">
        <v>0.17436099999999999</v>
      </c>
      <c r="P197" s="107">
        <v>1</v>
      </c>
      <c r="Q197" s="93">
        <f>_xlfn.IFS(P197&lt;=5%,1,AND(P197&gt;5%,P197&lt;=15%),2,AND(P197&gt;15%,P197&lt;=30%),3,AND(P197&gt;30%,P197&lt;=50%),4,P197&gt;50%,5)</f>
        <v>5</v>
      </c>
      <c r="R197" s="106">
        <v>0</v>
      </c>
      <c r="S197" s="107">
        <v>0</v>
      </c>
      <c r="T197" s="93">
        <f>_xlfn.IFS(S197&lt;=5%,1,AND(S197&gt;5%,S197&lt;=15%),2,AND(S197&gt;15%,S197&lt;=30%),3,AND(S197&gt;30%,S197&lt;=50%),4,S197&gt;50%,5)</f>
        <v>1</v>
      </c>
      <c r="U197" s="94">
        <f>AVERAGE(Q197,T197)</f>
        <v>3</v>
      </c>
      <c r="V197" s="93" t="str">
        <f>ROUND(P197*100,2)&amp;"% of the exposed length is cement/asphalt road while " &amp;ROUND(S197*100,2)&amp;"% is rough road"</f>
        <v>100% of the exposed length is cement/asphalt road while 0% is rough road</v>
      </c>
      <c r="W197" s="94">
        <f>AVERAGE(M197,U197)</f>
        <v>3</v>
      </c>
      <c r="X197" s="93" t="str">
        <f>_xlfn.IFS(AND(W197&gt;4,W197&lt;=5),"VERY HIGH",AND(W197&gt;3,W197&lt;=4),"HIGH",AND(W197&gt;2,W197&lt;=3),"MODERATE",AND(W197&gt;1,W197&lt;=2),"LOW",W197&lt;=1,"VERY LOW")</f>
        <v>MODERATE</v>
      </c>
      <c r="Y197" s="95" t="s">
        <v>91</v>
      </c>
      <c r="Z197" s="93">
        <v>3</v>
      </c>
      <c r="AA197" s="95" t="s">
        <v>92</v>
      </c>
      <c r="AB197" s="93">
        <v>2</v>
      </c>
      <c r="AC197" s="95" t="s">
        <v>93</v>
      </c>
      <c r="AD197" s="93">
        <v>4</v>
      </c>
      <c r="AE197" s="95" t="s">
        <v>94</v>
      </c>
      <c r="AF197" s="93">
        <v>3</v>
      </c>
      <c r="AG197" s="95" t="s">
        <v>90</v>
      </c>
      <c r="AH197" s="93">
        <v>4</v>
      </c>
      <c r="AI197" s="97" t="s">
        <v>89</v>
      </c>
      <c r="AJ197" s="93">
        <v>4</v>
      </c>
      <c r="AK197" s="94">
        <f>AVERAGE(Z197,AB197,AD197,AF197,AH197,AJ197)</f>
        <v>3.3333333333333335</v>
      </c>
      <c r="AL197" s="108"/>
      <c r="AM197" s="94">
        <f>W197/AK197</f>
        <v>0.89999999999999991</v>
      </c>
      <c r="AN197" s="93" t="str">
        <f>_xlfn.IFS(AM197&gt;4,"HIGH",AM197&gt;3,"MEDIUM HIGH",AM197&gt;2,"MEDIUM",AM197&gt;1,"MEDIUM LOW",AM197&lt;=1,"LOW")</f>
        <v>LOW</v>
      </c>
      <c r="AO197" s="93">
        <v>2</v>
      </c>
      <c r="AP197" s="93">
        <f>AO197*C197</f>
        <v>8</v>
      </c>
      <c r="AQ197" s="93" t="str">
        <f>_xlfn.IFS(AP197&lt;=5,"LOW RISK",AND(AP197&gt;5,AP197&lt;=12),"MODERATE RISK",AP197&gt;12,"HIGH RISK")</f>
        <v>MODERATE RISK</v>
      </c>
    </row>
    <row r="198" spans="1:43" ht="56.25">
      <c r="A198" s="108"/>
      <c r="B198" s="93" t="s">
        <v>312</v>
      </c>
      <c r="C198" s="93">
        <v>4</v>
      </c>
      <c r="D198" s="108"/>
      <c r="E198" s="108" t="str">
        <f>VLOOKUP(F198,Sheet2!E:F,2,FALSE)</f>
        <v>URBAN</v>
      </c>
      <c r="F198" s="100" t="s">
        <v>246</v>
      </c>
      <c r="G198" s="100" t="s">
        <v>1</v>
      </c>
      <c r="H198" s="101">
        <v>2600000</v>
      </c>
      <c r="I198" s="102">
        <v>5.52121</v>
      </c>
      <c r="J198" s="103">
        <v>0.44080200000000003</v>
      </c>
      <c r="K198" s="101">
        <f>H198*J198</f>
        <v>1146085.2000000002</v>
      </c>
      <c r="L198" s="104">
        <f>J198/I198</f>
        <v>7.9837934076044934E-2</v>
      </c>
      <c r="M198" s="99">
        <f>_xlfn.IFS(L198&lt;=5%,1,AND(L198&gt;5%,L198&lt;=15%),2,AND(L198&gt;15%,L198&lt;=30%),3,AND(L198&gt;30%,L198&lt;=50%),4,L198&gt;50%,5)</f>
        <v>2</v>
      </c>
      <c r="N198" s="99" t="str">
        <f>ROUND(L198*100,2)&amp; "% of the road is exposed with a value of "&amp; ROUND(K198*1,2)</f>
        <v>7.98% of the road is exposed with a value of 1146085.2</v>
      </c>
      <c r="O198" s="106">
        <v>0.1184434974</v>
      </c>
      <c r="P198" s="107">
        <v>0.26869999999999999</v>
      </c>
      <c r="Q198" s="93">
        <f>_xlfn.IFS(P198&lt;=5%,1,AND(P198&gt;5%,P198&lt;=15%),2,AND(P198&gt;15%,P198&lt;=30%),3,AND(P198&gt;30%,P198&lt;=50%),4,P198&gt;50%,5)</f>
        <v>3</v>
      </c>
      <c r="R198" s="106">
        <v>0.32235850260000004</v>
      </c>
      <c r="S198" s="107">
        <v>0.73130000000000006</v>
      </c>
      <c r="T198" s="93">
        <f>_xlfn.IFS(S198&lt;=5%,1,AND(S198&gt;5%,S198&lt;=15%),2,AND(S198&gt;15%,S198&lt;=30%),3,AND(S198&gt;30%,S198&lt;=50%),4,S198&gt;50%,5)</f>
        <v>5</v>
      </c>
      <c r="U198" s="94">
        <f>AVERAGE(Q198,T198)</f>
        <v>4</v>
      </c>
      <c r="V198" s="93" t="str">
        <f>ROUND(P198*100,2)&amp;"% of the exposed length is cement/asphalt road while " &amp;ROUND(S198*100,2)&amp;"% is rough road"</f>
        <v>26.87% of the exposed length is cement/asphalt road while 73.13% is rough road</v>
      </c>
      <c r="W198" s="94">
        <f>AVERAGE(M198,U198)</f>
        <v>3</v>
      </c>
      <c r="X198" s="93" t="str">
        <f>_xlfn.IFS(AND(W198&gt;4,W198&lt;=5),"VERY HIGH",AND(W198&gt;3,W198&lt;=4),"HIGH",AND(W198&gt;2,W198&lt;=3),"MODERATE",AND(W198&gt;1,W198&lt;=2),"LOW",W198&lt;=1,"VERY LOW")</f>
        <v>MODERATE</v>
      </c>
      <c r="Y198" s="95" t="s">
        <v>91</v>
      </c>
      <c r="Z198" s="93">
        <v>3</v>
      </c>
      <c r="AA198" s="95" t="s">
        <v>92</v>
      </c>
      <c r="AB198" s="93">
        <v>2</v>
      </c>
      <c r="AC198" s="95" t="s">
        <v>93</v>
      </c>
      <c r="AD198" s="93">
        <v>4</v>
      </c>
      <c r="AE198" s="95" t="s">
        <v>94</v>
      </c>
      <c r="AF198" s="93">
        <v>3</v>
      </c>
      <c r="AG198" s="95" t="s">
        <v>90</v>
      </c>
      <c r="AH198" s="93">
        <v>4</v>
      </c>
      <c r="AI198" s="97" t="s">
        <v>89</v>
      </c>
      <c r="AJ198" s="93">
        <v>4</v>
      </c>
      <c r="AK198" s="94">
        <f>AVERAGE(Z198,AB198,AD198,AF198,AH198,AJ198)</f>
        <v>3.3333333333333335</v>
      </c>
      <c r="AL198" s="108"/>
      <c r="AM198" s="94">
        <f>W198/AK198</f>
        <v>0.89999999999999991</v>
      </c>
      <c r="AN198" s="93" t="str">
        <f>_xlfn.IFS(AM198&gt;4,"HIGH",AM198&gt;3,"MEDIUM HIGH",AM198&gt;2,"MEDIUM",AM198&gt;1,"MEDIUM LOW",AM198&lt;=1,"LOW")</f>
        <v>LOW</v>
      </c>
      <c r="AO198" s="93">
        <v>2</v>
      </c>
      <c r="AP198" s="93">
        <f>AO198*C198</f>
        <v>8</v>
      </c>
      <c r="AQ198" s="93" t="str">
        <f>_xlfn.IFS(AP198&lt;=5,"LOW RISK",AND(AP198&gt;5,AP198&lt;=12),"MODERATE RISK",AP198&gt;12,"HIGH RISK")</f>
        <v>MODERATE RISK</v>
      </c>
    </row>
    <row r="199" spans="1:43" ht="56.25">
      <c r="A199" s="108"/>
      <c r="B199" s="93" t="s">
        <v>312</v>
      </c>
      <c r="C199" s="93">
        <v>4</v>
      </c>
      <c r="D199" s="108"/>
      <c r="E199" s="108" t="str">
        <f>VLOOKUP(F199,Sheet2!E:F,2,FALSE)</f>
        <v>URBAN</v>
      </c>
      <c r="F199" s="100" t="s">
        <v>246</v>
      </c>
      <c r="G199" s="100" t="s">
        <v>1</v>
      </c>
      <c r="H199" s="101">
        <v>2600000</v>
      </c>
      <c r="I199" s="102">
        <v>5.52121</v>
      </c>
      <c r="J199" s="103">
        <v>1.13731</v>
      </c>
      <c r="K199" s="101">
        <f>H199*J199</f>
        <v>2957006</v>
      </c>
      <c r="L199" s="104">
        <f>J199/I199</f>
        <v>0.20598926684549221</v>
      </c>
      <c r="M199" s="99">
        <f>_xlfn.IFS(L199&lt;=5%,1,AND(L199&gt;5%,L199&lt;=15%),2,AND(L199&gt;15%,L199&lt;=30%),3,AND(L199&gt;30%,L199&lt;=50%),4,L199&gt;50%,5)</f>
        <v>3</v>
      </c>
      <c r="N199" s="99" t="str">
        <f>ROUND(L199*100,2)&amp; "% of the road is exposed with a value of "&amp; ROUND(K199*1,2)</f>
        <v>20.6% of the road is exposed with a value of 2957006</v>
      </c>
      <c r="O199" s="106">
        <v>0.30559519699999999</v>
      </c>
      <c r="P199" s="107">
        <v>0.26869999999999999</v>
      </c>
      <c r="Q199" s="93">
        <f>_xlfn.IFS(P199&lt;=5%,1,AND(P199&gt;5%,P199&lt;=15%),2,AND(P199&gt;15%,P199&lt;=30%),3,AND(P199&gt;30%,P199&lt;=50%),4,P199&gt;50%,5)</f>
        <v>3</v>
      </c>
      <c r="R199" s="106">
        <v>0.83171480300000011</v>
      </c>
      <c r="S199" s="107">
        <v>0.73130000000000006</v>
      </c>
      <c r="T199" s="93">
        <f>_xlfn.IFS(S199&lt;=5%,1,AND(S199&gt;5%,S199&lt;=15%),2,AND(S199&gt;15%,S199&lt;=30%),3,AND(S199&gt;30%,S199&lt;=50%),4,S199&gt;50%,5)</f>
        <v>5</v>
      </c>
      <c r="U199" s="94">
        <f>AVERAGE(Q199,T199)</f>
        <v>4</v>
      </c>
      <c r="V199" s="93" t="str">
        <f>ROUND(P199*100,2)&amp;"% of the exposed length is cement/asphalt road while " &amp;ROUND(S199*100,2)&amp;"% is rough road"</f>
        <v>26.87% of the exposed length is cement/asphalt road while 73.13% is rough road</v>
      </c>
      <c r="W199" s="94">
        <f>AVERAGE(M199,U199)</f>
        <v>3.5</v>
      </c>
      <c r="X199" s="93" t="str">
        <f>_xlfn.IFS(AND(W199&gt;4,W199&lt;=5),"VERY HIGH",AND(W199&gt;3,W199&lt;=4),"HIGH",AND(W199&gt;2,W199&lt;=3),"MODERATE",AND(W199&gt;1,W199&lt;=2),"LOW",W199&lt;=1,"VERY LOW")</f>
        <v>HIGH</v>
      </c>
      <c r="Y199" s="95" t="s">
        <v>91</v>
      </c>
      <c r="Z199" s="93">
        <v>3</v>
      </c>
      <c r="AA199" s="95" t="s">
        <v>92</v>
      </c>
      <c r="AB199" s="93">
        <v>2</v>
      </c>
      <c r="AC199" s="95" t="s">
        <v>93</v>
      </c>
      <c r="AD199" s="93">
        <v>4</v>
      </c>
      <c r="AE199" s="95" t="s">
        <v>94</v>
      </c>
      <c r="AF199" s="93">
        <v>3</v>
      </c>
      <c r="AG199" s="95" t="s">
        <v>90</v>
      </c>
      <c r="AH199" s="93">
        <v>4</v>
      </c>
      <c r="AI199" s="97" t="s">
        <v>89</v>
      </c>
      <c r="AJ199" s="93">
        <v>4</v>
      </c>
      <c r="AK199" s="94">
        <f>AVERAGE(Z199,AB199,AD199,AF199,AH199,AJ199)</f>
        <v>3.3333333333333335</v>
      </c>
      <c r="AL199" s="108"/>
      <c r="AM199" s="94">
        <f>W199/AK199</f>
        <v>1.05</v>
      </c>
      <c r="AN199" s="93" t="str">
        <f>_xlfn.IFS(AM199&gt;4,"HIGH",AM199&gt;3,"MEDIUM HIGH",AM199&gt;2,"MEDIUM",AM199&gt;1,"MEDIUM LOW",AM199&lt;=1,"LOW")</f>
        <v>MEDIUM LOW</v>
      </c>
      <c r="AO199" s="93">
        <v>2</v>
      </c>
      <c r="AP199" s="93">
        <f>AO199*C199</f>
        <v>8</v>
      </c>
      <c r="AQ199" s="93" t="str">
        <f>_xlfn.IFS(AP199&lt;=5,"LOW RISK",AND(AP199&gt;5,AP199&lt;=12),"MODERATE RISK",AP199&gt;12,"HIGH RISK")</f>
        <v>MODERATE RISK</v>
      </c>
    </row>
    <row r="200" spans="1:43" ht="56.25">
      <c r="A200" s="108"/>
      <c r="B200" s="93" t="s">
        <v>312</v>
      </c>
      <c r="C200" s="93">
        <v>4</v>
      </c>
      <c r="D200" s="108"/>
      <c r="E200" s="108" t="str">
        <f>VLOOKUP(F200,Sheet2!E:F,2,FALSE)</f>
        <v>URBAN</v>
      </c>
      <c r="F200" s="100" t="s">
        <v>246</v>
      </c>
      <c r="G200" s="100" t="s">
        <v>1</v>
      </c>
      <c r="H200" s="101">
        <v>2600000</v>
      </c>
      <c r="I200" s="102">
        <v>5.52121</v>
      </c>
      <c r="J200" s="103">
        <v>0.136768</v>
      </c>
      <c r="K200" s="101">
        <f>H200*J200</f>
        <v>355596.79999999999</v>
      </c>
      <c r="L200" s="104">
        <f>J200/I200</f>
        <v>2.477138163554728E-2</v>
      </c>
      <c r="M200" s="99">
        <f>_xlfn.IFS(L200&lt;=5%,1,AND(L200&gt;5%,L200&lt;=15%),2,AND(L200&gt;15%,L200&lt;=30%),3,AND(L200&gt;30%,L200&lt;=50%),4,L200&gt;50%,5)</f>
        <v>1</v>
      </c>
      <c r="N200" s="99" t="str">
        <f>ROUND(L200*100,2)&amp; "% of the road is exposed with a value of "&amp; ROUND(K200*1,2)</f>
        <v>2.48% of the road is exposed with a value of 355596.8</v>
      </c>
      <c r="O200" s="106">
        <v>3.6749561600000001E-2</v>
      </c>
      <c r="P200" s="107">
        <v>0.26869999999999999</v>
      </c>
      <c r="Q200" s="93">
        <f>_xlfn.IFS(P200&lt;=5%,1,AND(P200&gt;5%,P200&lt;=15%),2,AND(P200&gt;15%,P200&lt;=30%),3,AND(P200&gt;30%,P200&lt;=50%),4,P200&gt;50%,5)</f>
        <v>3</v>
      </c>
      <c r="R200" s="106">
        <v>0.10001843839999999</v>
      </c>
      <c r="S200" s="107">
        <v>0.73129999999999995</v>
      </c>
      <c r="T200" s="93">
        <f>_xlfn.IFS(S200&lt;=5%,1,AND(S200&gt;5%,S200&lt;=15%),2,AND(S200&gt;15%,S200&lt;=30%),3,AND(S200&gt;30%,S200&lt;=50%),4,S200&gt;50%,5)</f>
        <v>5</v>
      </c>
      <c r="U200" s="94">
        <f>AVERAGE(Q200,T200)</f>
        <v>4</v>
      </c>
      <c r="V200" s="93" t="str">
        <f>ROUND(P200*100,2)&amp;"% of the exposed length is cement/asphalt road while " &amp;ROUND(S200*100,2)&amp;"% is rough road"</f>
        <v>26.87% of the exposed length is cement/asphalt road while 73.13% is rough road</v>
      </c>
      <c r="W200" s="94">
        <f>AVERAGE(M200,U200)</f>
        <v>2.5</v>
      </c>
      <c r="X200" s="93" t="str">
        <f>_xlfn.IFS(AND(W200&gt;4,W200&lt;=5),"VERY HIGH",AND(W200&gt;3,W200&lt;=4),"HIGH",AND(W200&gt;2,W200&lt;=3),"MODERATE",AND(W200&gt;1,W200&lt;=2),"LOW",W200&lt;=1,"VERY LOW")</f>
        <v>MODERATE</v>
      </c>
      <c r="Y200" s="95" t="s">
        <v>91</v>
      </c>
      <c r="Z200" s="93">
        <v>3</v>
      </c>
      <c r="AA200" s="95" t="s">
        <v>92</v>
      </c>
      <c r="AB200" s="93">
        <v>2</v>
      </c>
      <c r="AC200" s="95" t="s">
        <v>93</v>
      </c>
      <c r="AD200" s="93">
        <v>4</v>
      </c>
      <c r="AE200" s="95" t="s">
        <v>94</v>
      </c>
      <c r="AF200" s="93">
        <v>3</v>
      </c>
      <c r="AG200" s="95" t="s">
        <v>90</v>
      </c>
      <c r="AH200" s="93">
        <v>4</v>
      </c>
      <c r="AI200" s="97" t="s">
        <v>89</v>
      </c>
      <c r="AJ200" s="93">
        <v>4</v>
      </c>
      <c r="AK200" s="94">
        <f>AVERAGE(Z200,AB200,AD200,AF200,AH200,AJ200)</f>
        <v>3.3333333333333335</v>
      </c>
      <c r="AL200" s="108"/>
      <c r="AM200" s="94">
        <f>W200/AK200</f>
        <v>0.75</v>
      </c>
      <c r="AN200" s="93" t="str">
        <f>_xlfn.IFS(AM200&gt;4,"HIGH",AM200&gt;3,"MEDIUM HIGH",AM200&gt;2,"MEDIUM",AM200&gt;1,"MEDIUM LOW",AM200&lt;=1,"LOW")</f>
        <v>LOW</v>
      </c>
      <c r="AO200" s="93">
        <v>2</v>
      </c>
      <c r="AP200" s="93">
        <f>AO200*C200</f>
        <v>8</v>
      </c>
      <c r="AQ200" s="93" t="str">
        <f>_xlfn.IFS(AP200&lt;=5,"LOW RISK",AND(AP200&gt;5,AP200&lt;=12),"MODERATE RISK",AP200&gt;12,"HIGH RISK")</f>
        <v>MODERATE RISK</v>
      </c>
    </row>
    <row r="201" spans="1:43" ht="56.25">
      <c r="A201" s="108"/>
      <c r="B201" s="93" t="s">
        <v>312</v>
      </c>
      <c r="C201" s="93">
        <v>4</v>
      </c>
      <c r="D201" s="108"/>
      <c r="E201" s="108" t="str">
        <f>VLOOKUP(F201,Sheet2!E:F,2,FALSE)</f>
        <v>URBAN</v>
      </c>
      <c r="F201" s="100" t="s">
        <v>249</v>
      </c>
      <c r="G201" s="100" t="s">
        <v>49</v>
      </c>
      <c r="H201" s="101">
        <v>2600000</v>
      </c>
      <c r="I201" s="102">
        <v>3.6298300000000001</v>
      </c>
      <c r="J201" s="103">
        <v>0.182425</v>
      </c>
      <c r="K201" s="101">
        <f>H201*J201</f>
        <v>474305</v>
      </c>
      <c r="L201" s="104">
        <f>J201/I201</f>
        <v>5.0257174578423783E-2</v>
      </c>
      <c r="M201" s="99">
        <f>_xlfn.IFS(L201&lt;=5%,1,AND(L201&gt;5%,L201&lt;=15%),2,AND(L201&gt;15%,L201&lt;=30%),3,AND(L201&gt;30%,L201&lt;=50%),4,L201&gt;50%,5)</f>
        <v>2</v>
      </c>
      <c r="N201" s="99" t="str">
        <f>ROUND(L201*100,2)&amp; "% of the road is exposed with a value of "&amp; ROUND(K201*1,2)</f>
        <v>5.03% of the road is exposed with a value of 474305</v>
      </c>
      <c r="O201" s="106">
        <v>0.15163166</v>
      </c>
      <c r="P201" s="107">
        <v>0.83120000000000005</v>
      </c>
      <c r="Q201" s="93">
        <f>_xlfn.IFS(P201&lt;=5%,1,AND(P201&gt;5%,P201&lt;=15%),2,AND(P201&gt;15%,P201&lt;=30%),3,AND(P201&gt;30%,P201&lt;=50%),4,P201&gt;50%,5)</f>
        <v>5</v>
      </c>
      <c r="R201" s="106">
        <v>3.0793340000000002E-2</v>
      </c>
      <c r="S201" s="107">
        <v>0.16880000000000001</v>
      </c>
      <c r="T201" s="93">
        <f>_xlfn.IFS(S201&lt;=5%,1,AND(S201&gt;5%,S201&lt;=15%),2,AND(S201&gt;15%,S201&lt;=30%),3,AND(S201&gt;30%,S201&lt;=50%),4,S201&gt;50%,5)</f>
        <v>3</v>
      </c>
      <c r="U201" s="94">
        <f>AVERAGE(Q201,T201)</f>
        <v>4</v>
      </c>
      <c r="V201" s="93" t="str">
        <f>ROUND(P201*100,2)&amp;"% of the exposed length is cement/asphalt road while " &amp;ROUND(S201*100,2)&amp;"% is rough road"</f>
        <v>83.12% of the exposed length is cement/asphalt road while 16.88% is rough road</v>
      </c>
      <c r="W201" s="94">
        <f>AVERAGE(M201,U201)</f>
        <v>3</v>
      </c>
      <c r="X201" s="93" t="str">
        <f>_xlfn.IFS(AND(W201&gt;4,W201&lt;=5),"VERY HIGH",AND(W201&gt;3,W201&lt;=4),"HIGH",AND(W201&gt;2,W201&lt;=3),"MODERATE",AND(W201&gt;1,W201&lt;=2),"LOW",W201&lt;=1,"VERY LOW")</f>
        <v>MODERATE</v>
      </c>
      <c r="Y201" s="95" t="s">
        <v>91</v>
      </c>
      <c r="Z201" s="93">
        <v>3</v>
      </c>
      <c r="AA201" s="95" t="s">
        <v>92</v>
      </c>
      <c r="AB201" s="93">
        <v>2</v>
      </c>
      <c r="AC201" s="95" t="s">
        <v>93</v>
      </c>
      <c r="AD201" s="93">
        <v>4</v>
      </c>
      <c r="AE201" s="95" t="s">
        <v>94</v>
      </c>
      <c r="AF201" s="93">
        <v>3</v>
      </c>
      <c r="AG201" s="95" t="s">
        <v>90</v>
      </c>
      <c r="AH201" s="93">
        <v>4</v>
      </c>
      <c r="AI201" s="97" t="s">
        <v>89</v>
      </c>
      <c r="AJ201" s="93">
        <v>4</v>
      </c>
      <c r="AK201" s="94">
        <f>AVERAGE(Z201,AB201,AD201,AF201,AH201,AJ201)</f>
        <v>3.3333333333333335</v>
      </c>
      <c r="AL201" s="108"/>
      <c r="AM201" s="94">
        <f>W201/AK201</f>
        <v>0.89999999999999991</v>
      </c>
      <c r="AN201" s="93" t="str">
        <f>_xlfn.IFS(AM201&gt;4,"HIGH",AM201&gt;3,"MEDIUM HIGH",AM201&gt;2,"MEDIUM",AM201&gt;1,"MEDIUM LOW",AM201&lt;=1,"LOW")</f>
        <v>LOW</v>
      </c>
      <c r="AO201" s="93">
        <v>2</v>
      </c>
      <c r="AP201" s="93">
        <f>AO201*C201</f>
        <v>8</v>
      </c>
      <c r="AQ201" s="93" t="str">
        <f>_xlfn.IFS(AP201&lt;=5,"LOW RISK",AND(AP201&gt;5,AP201&lt;=12),"MODERATE RISK",AP201&gt;12,"HIGH RISK")</f>
        <v>MODERATE RISK</v>
      </c>
    </row>
    <row r="202" spans="1:43" ht="56.25">
      <c r="A202" s="108"/>
      <c r="B202" s="93" t="s">
        <v>312</v>
      </c>
      <c r="C202" s="93">
        <v>4</v>
      </c>
      <c r="D202" s="108"/>
      <c r="E202" s="108" t="str">
        <f>VLOOKUP(F202,Sheet2!E:F,2,FALSE)</f>
        <v>URBAN</v>
      </c>
      <c r="F202" s="100" t="s">
        <v>252</v>
      </c>
      <c r="G202" s="100" t="s">
        <v>49</v>
      </c>
      <c r="H202" s="101">
        <v>2600000</v>
      </c>
      <c r="I202" s="102">
        <v>1.0601700000000001</v>
      </c>
      <c r="J202" s="103">
        <v>0.64525699999999997</v>
      </c>
      <c r="K202" s="101">
        <f>H202*J202</f>
        <v>1677668.2</v>
      </c>
      <c r="L202" s="104">
        <f>J202/I202</f>
        <v>0.60863540752898115</v>
      </c>
      <c r="M202" s="99">
        <f>_xlfn.IFS(L202&lt;=5%,1,AND(L202&gt;5%,L202&lt;=15%),2,AND(L202&gt;15%,L202&lt;=30%),3,AND(L202&gt;30%,L202&lt;=50%),4,L202&gt;50%,5)</f>
        <v>5</v>
      </c>
      <c r="N202" s="99" t="str">
        <f>ROUND(L202*100,2)&amp; "% of the road is exposed with a value of "&amp; ROUND(K202*1,2)</f>
        <v>60.86% of the road is exposed with a value of 1677668.2</v>
      </c>
      <c r="O202" s="106">
        <v>0.64525699999999997</v>
      </c>
      <c r="P202" s="107">
        <v>1</v>
      </c>
      <c r="Q202" s="93">
        <f>_xlfn.IFS(P202&lt;=5%,1,AND(P202&gt;5%,P202&lt;=15%),2,AND(P202&gt;15%,P202&lt;=30%),3,AND(P202&gt;30%,P202&lt;=50%),4,P202&gt;50%,5)</f>
        <v>5</v>
      </c>
      <c r="R202" s="106">
        <v>0</v>
      </c>
      <c r="S202" s="107">
        <v>0</v>
      </c>
      <c r="T202" s="93">
        <f>_xlfn.IFS(S202&lt;=5%,1,AND(S202&gt;5%,S202&lt;=15%),2,AND(S202&gt;15%,S202&lt;=30%),3,AND(S202&gt;30%,S202&lt;=50%),4,S202&gt;50%,5)</f>
        <v>1</v>
      </c>
      <c r="U202" s="94">
        <f>AVERAGE(Q202,T202)</f>
        <v>3</v>
      </c>
      <c r="V202" s="93" t="str">
        <f>ROUND(P202*100,2)&amp;"% of the exposed length is cement/asphalt road while " &amp;ROUND(S202*100,2)&amp;"% is rough road"</f>
        <v>100% of the exposed length is cement/asphalt road while 0% is rough road</v>
      </c>
      <c r="W202" s="94">
        <f>AVERAGE(M202,U202)</f>
        <v>4</v>
      </c>
      <c r="X202" s="93" t="str">
        <f>_xlfn.IFS(AND(W202&gt;4,W202&lt;=5),"VERY HIGH",AND(W202&gt;3,W202&lt;=4),"HIGH",AND(W202&gt;2,W202&lt;=3),"MODERATE",AND(W202&gt;1,W202&lt;=2),"LOW",W202&lt;=1,"VERY LOW")</f>
        <v>HIGH</v>
      </c>
      <c r="Y202" s="95" t="s">
        <v>91</v>
      </c>
      <c r="Z202" s="93">
        <v>3</v>
      </c>
      <c r="AA202" s="95" t="s">
        <v>92</v>
      </c>
      <c r="AB202" s="93">
        <v>2</v>
      </c>
      <c r="AC202" s="95" t="s">
        <v>93</v>
      </c>
      <c r="AD202" s="93">
        <v>4</v>
      </c>
      <c r="AE202" s="95" t="s">
        <v>94</v>
      </c>
      <c r="AF202" s="93">
        <v>3</v>
      </c>
      <c r="AG202" s="95" t="s">
        <v>90</v>
      </c>
      <c r="AH202" s="93">
        <v>4</v>
      </c>
      <c r="AI202" s="97" t="s">
        <v>89</v>
      </c>
      <c r="AJ202" s="93">
        <v>4</v>
      </c>
      <c r="AK202" s="94">
        <f>AVERAGE(Z202,AB202,AD202,AF202,AH202,AJ202)</f>
        <v>3.3333333333333335</v>
      </c>
      <c r="AL202" s="108"/>
      <c r="AM202" s="94">
        <f>W202/AK202</f>
        <v>1.2</v>
      </c>
      <c r="AN202" s="93" t="str">
        <f>_xlfn.IFS(AM202&gt;4,"HIGH",AM202&gt;3,"MEDIUM HIGH",AM202&gt;2,"MEDIUM",AM202&gt;1,"MEDIUM LOW",AM202&lt;=1,"LOW")</f>
        <v>MEDIUM LOW</v>
      </c>
      <c r="AO202" s="93">
        <v>2</v>
      </c>
      <c r="AP202" s="93">
        <f>AO202*C202</f>
        <v>8</v>
      </c>
      <c r="AQ202" s="93" t="str">
        <f>_xlfn.IFS(AP202&lt;=5,"LOW RISK",AND(AP202&gt;5,AP202&lt;=12),"MODERATE RISK",AP202&gt;12,"HIGH RISK")</f>
        <v>MODERATE RISK</v>
      </c>
    </row>
    <row r="203" spans="1:43" ht="56.25">
      <c r="A203" s="108"/>
      <c r="B203" s="93" t="s">
        <v>312</v>
      </c>
      <c r="C203" s="93">
        <v>4</v>
      </c>
      <c r="D203" s="108"/>
      <c r="E203" s="108" t="str">
        <f>VLOOKUP(F203,Sheet2!E:F,2,FALSE)</f>
        <v>URBAN</v>
      </c>
      <c r="F203" s="100" t="s">
        <v>252</v>
      </c>
      <c r="G203" s="100" t="s">
        <v>300</v>
      </c>
      <c r="H203" s="101">
        <v>5200000</v>
      </c>
      <c r="I203" s="102">
        <v>0.57037800000000005</v>
      </c>
      <c r="J203" s="103">
        <v>0.54398599999999997</v>
      </c>
      <c r="K203" s="101">
        <f>H203*J203</f>
        <v>2828727.1999999997</v>
      </c>
      <c r="L203" s="104">
        <f>J203/I203</f>
        <v>0.95372893063897968</v>
      </c>
      <c r="M203" s="99">
        <f>_xlfn.IFS(L203&lt;=5%,1,AND(L203&gt;5%,L203&lt;=15%),2,AND(L203&gt;15%,L203&lt;=30%),3,AND(L203&gt;30%,L203&lt;=50%),4,L203&gt;50%,5)</f>
        <v>5</v>
      </c>
      <c r="N203" s="99" t="str">
        <f>ROUND(L203*100,2)&amp; "% of the road is exposed with a value of "&amp; ROUND(K203*1,2)</f>
        <v>95.37% of the road is exposed with a value of 2828727.2</v>
      </c>
      <c r="O203" s="106">
        <v>0.54398599999999997</v>
      </c>
      <c r="P203" s="107">
        <v>1</v>
      </c>
      <c r="Q203" s="93">
        <f>_xlfn.IFS(P203&lt;=5%,1,AND(P203&gt;5%,P203&lt;=15%),2,AND(P203&gt;15%,P203&lt;=30%),3,AND(P203&gt;30%,P203&lt;=50%),4,P203&gt;50%,5)</f>
        <v>5</v>
      </c>
      <c r="R203" s="106">
        <v>0</v>
      </c>
      <c r="S203" s="107">
        <v>0</v>
      </c>
      <c r="T203" s="93">
        <f>_xlfn.IFS(S203&lt;=5%,1,AND(S203&gt;5%,S203&lt;=15%),2,AND(S203&gt;15%,S203&lt;=30%),3,AND(S203&gt;30%,S203&lt;=50%),4,S203&gt;50%,5)</f>
        <v>1</v>
      </c>
      <c r="U203" s="94">
        <f>AVERAGE(Q203,T203)</f>
        <v>3</v>
      </c>
      <c r="V203" s="93" t="str">
        <f>ROUND(P203*100,2)&amp;"% of the exposed length is cement/asphalt road while " &amp;ROUND(S203*100,2)&amp;"% is rough road"</f>
        <v>100% of the exposed length is cement/asphalt road while 0% is rough road</v>
      </c>
      <c r="W203" s="94">
        <f>AVERAGE(M203,U203)</f>
        <v>4</v>
      </c>
      <c r="X203" s="93" t="str">
        <f>_xlfn.IFS(AND(W203&gt;4,W203&lt;=5),"VERY HIGH",AND(W203&gt;3,W203&lt;=4),"HIGH",AND(W203&gt;2,W203&lt;=3),"MODERATE",AND(W203&gt;1,W203&lt;=2),"LOW",W203&lt;=1,"VERY LOW")</f>
        <v>HIGH</v>
      </c>
      <c r="Y203" s="95" t="s">
        <v>91</v>
      </c>
      <c r="Z203" s="93">
        <v>3</v>
      </c>
      <c r="AA203" s="95" t="s">
        <v>92</v>
      </c>
      <c r="AB203" s="93">
        <v>2</v>
      </c>
      <c r="AC203" s="95" t="s">
        <v>93</v>
      </c>
      <c r="AD203" s="93">
        <v>4</v>
      </c>
      <c r="AE203" s="95" t="s">
        <v>94</v>
      </c>
      <c r="AF203" s="93">
        <v>3</v>
      </c>
      <c r="AG203" s="95" t="s">
        <v>90</v>
      </c>
      <c r="AH203" s="93">
        <v>4</v>
      </c>
      <c r="AI203" s="97" t="s">
        <v>89</v>
      </c>
      <c r="AJ203" s="93">
        <v>4</v>
      </c>
      <c r="AK203" s="94">
        <f>AVERAGE(Z203,AB203,AD203,AF203,AH203,AJ203)</f>
        <v>3.3333333333333335</v>
      </c>
      <c r="AL203" s="108"/>
      <c r="AM203" s="94">
        <f>W203/AK203</f>
        <v>1.2</v>
      </c>
      <c r="AN203" s="93" t="str">
        <f>_xlfn.IFS(AM203&gt;4,"HIGH",AM203&gt;3,"MEDIUM HIGH",AM203&gt;2,"MEDIUM",AM203&gt;1,"MEDIUM LOW",AM203&lt;=1,"LOW")</f>
        <v>MEDIUM LOW</v>
      </c>
      <c r="AO203" s="93">
        <v>2</v>
      </c>
      <c r="AP203" s="93">
        <f>AO203*C203</f>
        <v>8</v>
      </c>
      <c r="AQ203" s="93" t="str">
        <f>_xlfn.IFS(AP203&lt;=5,"LOW RISK",AND(AP203&gt;5,AP203&lt;=12),"MODERATE RISK",AP203&gt;12,"HIGH RISK")</f>
        <v>MODERATE RISK</v>
      </c>
    </row>
    <row r="204" spans="1:43" ht="56.25">
      <c r="A204" s="108"/>
      <c r="B204" s="93" t="s">
        <v>312</v>
      </c>
      <c r="C204" s="93">
        <v>4</v>
      </c>
      <c r="D204" s="108"/>
      <c r="E204" s="108" t="str">
        <f>VLOOKUP(F204,Sheet2!E:F,2,FALSE)</f>
        <v>URBAN</v>
      </c>
      <c r="F204" s="100" t="s">
        <v>252</v>
      </c>
      <c r="G204" s="100" t="s">
        <v>1</v>
      </c>
      <c r="H204" s="101">
        <v>2600000</v>
      </c>
      <c r="I204" s="102">
        <v>0.80499799999999999</v>
      </c>
      <c r="J204" s="103">
        <v>7.8887799999999998E-3</v>
      </c>
      <c r="K204" s="101">
        <f>H204*J204</f>
        <v>20510.827999999998</v>
      </c>
      <c r="L204" s="104">
        <f>J204/I204</f>
        <v>9.799751055282125E-3</v>
      </c>
      <c r="M204" s="99">
        <f>_xlfn.IFS(L204&lt;=5%,1,AND(L204&gt;5%,L204&lt;=15%),2,AND(L204&gt;15%,L204&lt;=30%),3,AND(L204&gt;30%,L204&lt;=50%),4,L204&gt;50%,5)</f>
        <v>1</v>
      </c>
      <c r="N204" s="99" t="str">
        <f>ROUND(L204*100,2)&amp; "% of the road is exposed with a value of "&amp; ROUND(K204*1,2)</f>
        <v>0.98% of the road is exposed with a value of 20510.83</v>
      </c>
      <c r="O204" s="106">
        <v>7.8887799999999998E-3</v>
      </c>
      <c r="P204" s="107">
        <v>1</v>
      </c>
      <c r="Q204" s="93">
        <f>_xlfn.IFS(P204&lt;=5%,1,AND(P204&gt;5%,P204&lt;=15%),2,AND(P204&gt;15%,P204&lt;=30%),3,AND(P204&gt;30%,P204&lt;=50%),4,P204&gt;50%,5)</f>
        <v>5</v>
      </c>
      <c r="R204" s="106">
        <v>0</v>
      </c>
      <c r="S204" s="107">
        <v>0</v>
      </c>
      <c r="T204" s="93">
        <f>_xlfn.IFS(S204&lt;=5%,1,AND(S204&gt;5%,S204&lt;=15%),2,AND(S204&gt;15%,S204&lt;=30%),3,AND(S204&gt;30%,S204&lt;=50%),4,S204&gt;50%,5)</f>
        <v>1</v>
      </c>
      <c r="U204" s="94">
        <f>AVERAGE(Q204,T204)</f>
        <v>3</v>
      </c>
      <c r="V204" s="93" t="str">
        <f>ROUND(P204*100,2)&amp;"% of the exposed length is cement/asphalt road while " &amp;ROUND(S204*100,2)&amp;"% is rough road"</f>
        <v>100% of the exposed length is cement/asphalt road while 0% is rough road</v>
      </c>
      <c r="W204" s="94">
        <f>AVERAGE(M204,U204)</f>
        <v>2</v>
      </c>
      <c r="X204" s="93" t="str">
        <f>_xlfn.IFS(AND(W204&gt;4,W204&lt;=5),"VERY HIGH",AND(W204&gt;3,W204&lt;=4),"HIGH",AND(W204&gt;2,W204&lt;=3),"MODERATE",AND(W204&gt;1,W204&lt;=2),"LOW",W204&lt;=1,"VERY LOW")</f>
        <v>LOW</v>
      </c>
      <c r="Y204" s="95" t="s">
        <v>91</v>
      </c>
      <c r="Z204" s="93">
        <v>3</v>
      </c>
      <c r="AA204" s="95" t="s">
        <v>92</v>
      </c>
      <c r="AB204" s="93">
        <v>2</v>
      </c>
      <c r="AC204" s="95" t="s">
        <v>93</v>
      </c>
      <c r="AD204" s="93">
        <v>4</v>
      </c>
      <c r="AE204" s="95" t="s">
        <v>94</v>
      </c>
      <c r="AF204" s="93">
        <v>3</v>
      </c>
      <c r="AG204" s="95" t="s">
        <v>90</v>
      </c>
      <c r="AH204" s="93">
        <v>4</v>
      </c>
      <c r="AI204" s="97" t="s">
        <v>89</v>
      </c>
      <c r="AJ204" s="93">
        <v>4</v>
      </c>
      <c r="AK204" s="94">
        <f>AVERAGE(Z204,AB204,AD204,AF204,AH204,AJ204)</f>
        <v>3.3333333333333335</v>
      </c>
      <c r="AL204" s="108"/>
      <c r="AM204" s="94">
        <f>W204/AK204</f>
        <v>0.6</v>
      </c>
      <c r="AN204" s="93" t="str">
        <f>_xlfn.IFS(AM204&gt;4,"HIGH",AM204&gt;3,"MEDIUM HIGH",AM204&gt;2,"MEDIUM",AM204&gt;1,"MEDIUM LOW",AM204&lt;=1,"LOW")</f>
        <v>LOW</v>
      </c>
      <c r="AO204" s="93">
        <v>2</v>
      </c>
      <c r="AP204" s="93">
        <f>AO204*C204</f>
        <v>8</v>
      </c>
      <c r="AQ204" s="93" t="str">
        <f>_xlfn.IFS(AP204&lt;=5,"LOW RISK",AND(AP204&gt;5,AP204&lt;=12),"MODERATE RISK",AP204&gt;12,"HIGH RISK")</f>
        <v>MODERATE RISK</v>
      </c>
    </row>
    <row r="205" spans="1:43" ht="56.25">
      <c r="A205" s="108"/>
      <c r="B205" s="93" t="s">
        <v>312</v>
      </c>
      <c r="C205" s="93">
        <v>4</v>
      </c>
      <c r="D205" s="108"/>
      <c r="E205" s="108" t="str">
        <f>VLOOKUP(F205,Sheet2!E:F,2,FALSE)</f>
        <v>URBAN</v>
      </c>
      <c r="F205" s="100" t="s">
        <v>255</v>
      </c>
      <c r="G205" s="100" t="s">
        <v>49</v>
      </c>
      <c r="H205" s="101">
        <v>2600000</v>
      </c>
      <c r="I205" s="102">
        <v>2.0895999999999999</v>
      </c>
      <c r="J205" s="103">
        <v>0.652173</v>
      </c>
      <c r="K205" s="101">
        <f>H205*J205</f>
        <v>1695649.8</v>
      </c>
      <c r="L205" s="104">
        <f>J205/I205</f>
        <v>0.31210423047473201</v>
      </c>
      <c r="M205" s="99">
        <f>_xlfn.IFS(L205&lt;=5%,1,AND(L205&gt;5%,L205&lt;=15%),2,AND(L205&gt;15%,L205&lt;=30%),3,AND(L205&gt;30%,L205&lt;=50%),4,L205&gt;50%,5)</f>
        <v>4</v>
      </c>
      <c r="N205" s="99" t="str">
        <f>ROUND(L205*100,2)&amp; "% of the road is exposed with a value of "&amp; ROUND(K205*1,2)</f>
        <v>31.21% of the road is exposed with a value of 1695649.8</v>
      </c>
      <c r="O205" s="106">
        <v>0.2060214507</v>
      </c>
      <c r="P205" s="107">
        <v>0.31590000000000001</v>
      </c>
      <c r="Q205" s="93">
        <f>_xlfn.IFS(P205&lt;=5%,1,AND(P205&gt;5%,P205&lt;=15%),2,AND(P205&gt;15%,P205&lt;=30%),3,AND(P205&gt;30%,P205&lt;=50%),4,P205&gt;50%,5)</f>
        <v>4</v>
      </c>
      <c r="R205" s="106">
        <v>0.44615154930000001</v>
      </c>
      <c r="S205" s="107">
        <v>0.68410000000000004</v>
      </c>
      <c r="T205" s="93">
        <f>_xlfn.IFS(S205&lt;=5%,1,AND(S205&gt;5%,S205&lt;=15%),2,AND(S205&gt;15%,S205&lt;=30%),3,AND(S205&gt;30%,S205&lt;=50%),4,S205&gt;50%,5)</f>
        <v>5</v>
      </c>
      <c r="U205" s="94">
        <f>AVERAGE(Q205,T205)</f>
        <v>4.5</v>
      </c>
      <c r="V205" s="93" t="str">
        <f>ROUND(P205*100,2)&amp;"% of the exposed length is cement/asphalt road while " &amp;ROUND(S205*100,2)&amp;"% is rough road"</f>
        <v>31.59% of the exposed length is cement/asphalt road while 68.41% is rough road</v>
      </c>
      <c r="W205" s="94">
        <f>AVERAGE(M205,U205)</f>
        <v>4.25</v>
      </c>
      <c r="X205" s="93" t="str">
        <f>_xlfn.IFS(AND(W205&gt;4,W205&lt;=5),"VERY HIGH",AND(W205&gt;3,W205&lt;=4),"HIGH",AND(W205&gt;2,W205&lt;=3),"MODERATE",AND(W205&gt;1,W205&lt;=2),"LOW",W205&lt;=1,"VERY LOW")</f>
        <v>VERY HIGH</v>
      </c>
      <c r="Y205" s="95" t="s">
        <v>91</v>
      </c>
      <c r="Z205" s="93">
        <v>3</v>
      </c>
      <c r="AA205" s="95" t="s">
        <v>92</v>
      </c>
      <c r="AB205" s="93">
        <v>2</v>
      </c>
      <c r="AC205" s="95" t="s">
        <v>93</v>
      </c>
      <c r="AD205" s="93">
        <v>4</v>
      </c>
      <c r="AE205" s="95" t="s">
        <v>94</v>
      </c>
      <c r="AF205" s="93">
        <v>3</v>
      </c>
      <c r="AG205" s="95" t="s">
        <v>90</v>
      </c>
      <c r="AH205" s="93">
        <v>4</v>
      </c>
      <c r="AI205" s="97" t="s">
        <v>89</v>
      </c>
      <c r="AJ205" s="93">
        <v>4</v>
      </c>
      <c r="AK205" s="94">
        <f>AVERAGE(Z205,AB205,AD205,AF205,AH205,AJ205)</f>
        <v>3.3333333333333335</v>
      </c>
      <c r="AL205" s="108"/>
      <c r="AM205" s="94">
        <f>W205/AK205</f>
        <v>1.2749999999999999</v>
      </c>
      <c r="AN205" s="93" t="str">
        <f>_xlfn.IFS(AM205&gt;4,"HIGH",AM205&gt;3,"MEDIUM HIGH",AM205&gt;2,"MEDIUM",AM205&gt;1,"MEDIUM LOW",AM205&lt;=1,"LOW")</f>
        <v>MEDIUM LOW</v>
      </c>
      <c r="AO205" s="93">
        <v>2</v>
      </c>
      <c r="AP205" s="93">
        <f>AO205*C205</f>
        <v>8</v>
      </c>
      <c r="AQ205" s="93" t="str">
        <f>_xlfn.IFS(AP205&lt;=5,"LOW RISK",AND(AP205&gt;5,AP205&lt;=12),"MODERATE RISK",AP205&gt;12,"HIGH RISK")</f>
        <v>MODERATE RISK</v>
      </c>
    </row>
    <row r="206" spans="1:43" ht="56.25">
      <c r="A206" s="108"/>
      <c r="B206" s="93" t="s">
        <v>312</v>
      </c>
      <c r="C206" s="93">
        <v>4</v>
      </c>
      <c r="D206" s="108"/>
      <c r="E206" s="108" t="str">
        <f>VLOOKUP(F206,Sheet2!E:F,2,FALSE)</f>
        <v>URBAN</v>
      </c>
      <c r="F206" s="100" t="s">
        <v>255</v>
      </c>
      <c r="G206" s="108" t="s">
        <v>49</v>
      </c>
      <c r="H206" s="101">
        <v>2600000</v>
      </c>
      <c r="I206" s="102">
        <v>2.0895999999999999</v>
      </c>
      <c r="J206" s="103">
        <v>0.97992699999999999</v>
      </c>
      <c r="K206" s="101">
        <f>H206*J206</f>
        <v>2547810.2000000002</v>
      </c>
      <c r="L206" s="104">
        <f>J206/I206</f>
        <v>0.46895434532924962</v>
      </c>
      <c r="M206" s="99">
        <f>_xlfn.IFS(L206&lt;=5%,1,AND(L206&gt;5%,L206&lt;=15%),2,AND(L206&gt;15%,L206&lt;=30%),3,AND(L206&gt;30%,L206&lt;=50%),4,L206&gt;50%,5)</f>
        <v>4</v>
      </c>
      <c r="N206" s="99" t="str">
        <f>ROUND(L206*100,2)&amp; "% of the road is exposed with a value of "&amp; ROUND(K206*1,2)</f>
        <v>46.9% of the road is exposed with a value of 2547810.2</v>
      </c>
      <c r="O206" s="106">
        <v>0.3095589393</v>
      </c>
      <c r="P206" s="107">
        <v>0.31590000000000001</v>
      </c>
      <c r="Q206" s="93">
        <f>_xlfn.IFS(P206&lt;=5%,1,AND(P206&gt;5%,P206&lt;=15%),2,AND(P206&gt;15%,P206&lt;=30%),3,AND(P206&gt;30%,P206&lt;=50%),4,P206&gt;50%,5)</f>
        <v>4</v>
      </c>
      <c r="R206" s="106">
        <v>0.67036806069999999</v>
      </c>
      <c r="S206" s="107">
        <v>0.68410000000000004</v>
      </c>
      <c r="T206" s="93">
        <f>_xlfn.IFS(S206&lt;=5%,1,AND(S206&gt;5%,S206&lt;=15%),2,AND(S206&gt;15%,S206&lt;=30%),3,AND(S206&gt;30%,S206&lt;=50%),4,S206&gt;50%,5)</f>
        <v>5</v>
      </c>
      <c r="U206" s="94">
        <f>AVERAGE(Q206,T206)</f>
        <v>4.5</v>
      </c>
      <c r="V206" s="93" t="str">
        <f>ROUND(P206*100,2)&amp;"% of the exposed length is cement/asphalt road while " &amp;ROUND(S206*100,2)&amp;"% is rough road"</f>
        <v>31.59% of the exposed length is cement/asphalt road while 68.41% is rough road</v>
      </c>
      <c r="W206" s="94">
        <f>AVERAGE(M206,U206)</f>
        <v>4.25</v>
      </c>
      <c r="X206" s="93" t="str">
        <f>_xlfn.IFS(AND(W206&gt;4,W206&lt;=5),"VERY HIGH",AND(W206&gt;3,W206&lt;=4),"HIGH",AND(W206&gt;2,W206&lt;=3),"MODERATE",AND(W206&gt;1,W206&lt;=2),"LOW",W206&lt;=1,"VERY LOW")</f>
        <v>VERY HIGH</v>
      </c>
      <c r="Y206" s="95" t="s">
        <v>91</v>
      </c>
      <c r="Z206" s="93">
        <v>3</v>
      </c>
      <c r="AA206" s="95" t="s">
        <v>92</v>
      </c>
      <c r="AB206" s="93">
        <v>2</v>
      </c>
      <c r="AC206" s="95" t="s">
        <v>93</v>
      </c>
      <c r="AD206" s="93">
        <v>4</v>
      </c>
      <c r="AE206" s="95" t="s">
        <v>94</v>
      </c>
      <c r="AF206" s="93">
        <v>3</v>
      </c>
      <c r="AG206" s="95" t="s">
        <v>90</v>
      </c>
      <c r="AH206" s="93">
        <v>4</v>
      </c>
      <c r="AI206" s="97" t="s">
        <v>89</v>
      </c>
      <c r="AJ206" s="93">
        <v>4</v>
      </c>
      <c r="AK206" s="94">
        <f>AVERAGE(Z206,AB206,AD206,AF206,AH206,AJ206)</f>
        <v>3.3333333333333335</v>
      </c>
      <c r="AL206" s="108"/>
      <c r="AM206" s="94">
        <f>W206/AK206</f>
        <v>1.2749999999999999</v>
      </c>
      <c r="AN206" s="93" t="str">
        <f>_xlfn.IFS(AM206&gt;4,"HIGH",AM206&gt;3,"MEDIUM HIGH",AM206&gt;2,"MEDIUM",AM206&gt;1,"MEDIUM LOW",AM206&lt;=1,"LOW")</f>
        <v>MEDIUM LOW</v>
      </c>
      <c r="AO206" s="93">
        <v>2</v>
      </c>
      <c r="AP206" s="93">
        <f>AO206*C206</f>
        <v>8</v>
      </c>
      <c r="AQ206" s="93" t="str">
        <f>_xlfn.IFS(AP206&lt;=5,"LOW RISK",AND(AP206&gt;5,AP206&lt;=12),"MODERATE RISK",AP206&gt;12,"HIGH RISK")</f>
        <v>MODERATE RISK</v>
      </c>
    </row>
    <row r="207" spans="1:43" ht="56.25">
      <c r="A207" s="108"/>
      <c r="B207" s="93" t="s">
        <v>312</v>
      </c>
      <c r="C207" s="93">
        <v>4</v>
      </c>
      <c r="D207" s="108"/>
      <c r="E207" s="108" t="str">
        <f>VLOOKUP(F207,Sheet2!E:F,2,FALSE)</f>
        <v>URBAN</v>
      </c>
      <c r="F207" s="100" t="s">
        <v>255</v>
      </c>
      <c r="G207" s="108" t="s">
        <v>1</v>
      </c>
      <c r="H207" s="101">
        <v>2600000</v>
      </c>
      <c r="I207" s="102">
        <v>3.5093100000000002</v>
      </c>
      <c r="J207" s="103">
        <v>1.2436799999999999</v>
      </c>
      <c r="K207" s="101">
        <f>H207*J207</f>
        <v>3233567.9999999995</v>
      </c>
      <c r="L207" s="104">
        <f>J207/I207</f>
        <v>0.35439445361053878</v>
      </c>
      <c r="M207" s="99">
        <f>_xlfn.IFS(L207&lt;=5%,1,AND(L207&gt;5%,L207&lt;=15%),2,AND(L207&gt;15%,L207&lt;=30%),3,AND(L207&gt;30%,L207&lt;=50%),4,L207&gt;50%,5)</f>
        <v>4</v>
      </c>
      <c r="N207" s="99" t="str">
        <f>ROUND(L207*100,2)&amp; "% of the road is exposed with a value of "&amp; ROUND(K207*1,2)</f>
        <v>35.44% of the road is exposed with a value of 3233568</v>
      </c>
      <c r="O207" s="106">
        <v>0.38554079999999996</v>
      </c>
      <c r="P207" s="107">
        <v>0.31</v>
      </c>
      <c r="Q207" s="93">
        <f>_xlfn.IFS(P207&lt;=5%,1,AND(P207&gt;5%,P207&lt;=15%),2,AND(P207&gt;15%,P207&lt;=30%),3,AND(P207&gt;30%,P207&lt;=50%),4,P207&gt;50%,5)</f>
        <v>4</v>
      </c>
      <c r="R207" s="106">
        <v>0.85813919999999988</v>
      </c>
      <c r="S207" s="107">
        <v>0.69</v>
      </c>
      <c r="T207" s="93">
        <f>_xlfn.IFS(S207&lt;=5%,1,AND(S207&gt;5%,S207&lt;=15%),2,AND(S207&gt;15%,S207&lt;=30%),3,AND(S207&gt;30%,S207&lt;=50%),4,S207&gt;50%,5)</f>
        <v>5</v>
      </c>
      <c r="U207" s="94">
        <f>AVERAGE(Q207,T207)</f>
        <v>4.5</v>
      </c>
      <c r="V207" s="93" t="str">
        <f>ROUND(P207*100,2)&amp;"% of the exposed length is cement/asphalt road while " &amp;ROUND(S207*100,2)&amp;"% is rough road"</f>
        <v>31% of the exposed length is cement/asphalt road while 69% is rough road</v>
      </c>
      <c r="W207" s="94">
        <f>AVERAGE(M207,U207)</f>
        <v>4.25</v>
      </c>
      <c r="X207" s="93" t="str">
        <f>_xlfn.IFS(AND(W207&gt;4,W207&lt;=5),"VERY HIGH",AND(W207&gt;3,W207&lt;=4),"HIGH",AND(W207&gt;2,W207&lt;=3),"MODERATE",AND(W207&gt;1,W207&lt;=2),"LOW",W207&lt;=1,"VERY LOW")</f>
        <v>VERY HIGH</v>
      </c>
      <c r="Y207" s="95" t="s">
        <v>91</v>
      </c>
      <c r="Z207" s="93">
        <v>3</v>
      </c>
      <c r="AA207" s="95" t="s">
        <v>92</v>
      </c>
      <c r="AB207" s="93">
        <v>2</v>
      </c>
      <c r="AC207" s="95" t="s">
        <v>93</v>
      </c>
      <c r="AD207" s="93">
        <v>4</v>
      </c>
      <c r="AE207" s="95" t="s">
        <v>94</v>
      </c>
      <c r="AF207" s="93">
        <v>3</v>
      </c>
      <c r="AG207" s="95" t="s">
        <v>90</v>
      </c>
      <c r="AH207" s="93">
        <v>4</v>
      </c>
      <c r="AI207" s="97" t="s">
        <v>89</v>
      </c>
      <c r="AJ207" s="93">
        <v>4</v>
      </c>
      <c r="AK207" s="94">
        <f>AVERAGE(Z207,AB207,AD207,AF207,AH207,AJ207)</f>
        <v>3.3333333333333335</v>
      </c>
      <c r="AL207" s="108"/>
      <c r="AM207" s="94">
        <f>W207/AK207</f>
        <v>1.2749999999999999</v>
      </c>
      <c r="AN207" s="93" t="str">
        <f>_xlfn.IFS(AM207&gt;4,"HIGH",AM207&gt;3,"MEDIUM HIGH",AM207&gt;2,"MEDIUM",AM207&gt;1,"MEDIUM LOW",AM207&lt;=1,"LOW")</f>
        <v>MEDIUM LOW</v>
      </c>
      <c r="AO207" s="93">
        <v>2</v>
      </c>
      <c r="AP207" s="93">
        <f>AO207*C207</f>
        <v>8</v>
      </c>
      <c r="AQ207" s="93" t="str">
        <f>_xlfn.IFS(AP207&lt;=5,"LOW RISK",AND(AP207&gt;5,AP207&lt;=12),"MODERATE RISK",AP207&gt;12,"HIGH RISK")</f>
        <v>MODERATE RISK</v>
      </c>
    </row>
    <row r="208" spans="1:43" ht="56.25">
      <c r="A208" s="108"/>
      <c r="B208" s="93" t="s">
        <v>312</v>
      </c>
      <c r="C208" s="93">
        <v>4</v>
      </c>
      <c r="D208" s="108"/>
      <c r="E208" s="108" t="str">
        <f>VLOOKUP(F208,Sheet2!E:F,2,FALSE)</f>
        <v>URBAN</v>
      </c>
      <c r="F208" s="100" t="s">
        <v>255</v>
      </c>
      <c r="G208" s="108" t="s">
        <v>1</v>
      </c>
      <c r="H208" s="101">
        <v>2600000</v>
      </c>
      <c r="I208" s="102">
        <v>3.5093100000000002</v>
      </c>
      <c r="J208" s="103">
        <v>1.7080500000000001</v>
      </c>
      <c r="K208" s="101">
        <f>H208*J208</f>
        <v>4440930</v>
      </c>
      <c r="L208" s="104">
        <f>J208/I208</f>
        <v>0.48671961154756915</v>
      </c>
      <c r="M208" s="99">
        <f>_xlfn.IFS(L208&lt;=5%,1,AND(L208&gt;5%,L208&lt;=15%),2,AND(L208&gt;15%,L208&lt;=30%),3,AND(L208&gt;30%,L208&lt;=50%),4,L208&gt;50%,5)</f>
        <v>4</v>
      </c>
      <c r="N208" s="99" t="str">
        <f>ROUND(L208*100,2)&amp; "% of the road is exposed with a value of "&amp; ROUND(K208*1,2)</f>
        <v>48.67% of the road is exposed with a value of 4440930</v>
      </c>
      <c r="O208" s="106">
        <v>0.52949550000000001</v>
      </c>
      <c r="P208" s="107">
        <v>0.31</v>
      </c>
      <c r="Q208" s="93">
        <f>_xlfn.IFS(P208&lt;=5%,1,AND(P208&gt;5%,P208&lt;=15%),2,AND(P208&gt;15%,P208&lt;=30%),3,AND(P208&gt;30%,P208&lt;=50%),4,P208&gt;50%,5)</f>
        <v>4</v>
      </c>
      <c r="R208" s="106">
        <v>1.1785545000000002</v>
      </c>
      <c r="S208" s="107">
        <v>0.69000000000000006</v>
      </c>
      <c r="T208" s="93">
        <f>_xlfn.IFS(S208&lt;=5%,1,AND(S208&gt;5%,S208&lt;=15%),2,AND(S208&gt;15%,S208&lt;=30%),3,AND(S208&gt;30%,S208&lt;=50%),4,S208&gt;50%,5)</f>
        <v>5</v>
      </c>
      <c r="U208" s="94">
        <f>AVERAGE(Q208,T208)</f>
        <v>4.5</v>
      </c>
      <c r="V208" s="93" t="str">
        <f>ROUND(P208*100,2)&amp;"% of the exposed length is cement/asphalt road while " &amp;ROUND(S208*100,2)&amp;"% is rough road"</f>
        <v>31% of the exposed length is cement/asphalt road while 69% is rough road</v>
      </c>
      <c r="W208" s="94">
        <f>AVERAGE(M208,U208)</f>
        <v>4.25</v>
      </c>
      <c r="X208" s="93" t="str">
        <f>_xlfn.IFS(AND(W208&gt;4,W208&lt;=5),"VERY HIGH",AND(W208&gt;3,W208&lt;=4),"HIGH",AND(W208&gt;2,W208&lt;=3),"MODERATE",AND(W208&gt;1,W208&lt;=2),"LOW",W208&lt;=1,"VERY LOW")</f>
        <v>VERY HIGH</v>
      </c>
      <c r="Y208" s="95" t="s">
        <v>91</v>
      </c>
      <c r="Z208" s="93">
        <v>3</v>
      </c>
      <c r="AA208" s="95" t="s">
        <v>92</v>
      </c>
      <c r="AB208" s="93">
        <v>2</v>
      </c>
      <c r="AC208" s="95" t="s">
        <v>93</v>
      </c>
      <c r="AD208" s="93">
        <v>4</v>
      </c>
      <c r="AE208" s="95" t="s">
        <v>94</v>
      </c>
      <c r="AF208" s="93">
        <v>3</v>
      </c>
      <c r="AG208" s="95" t="s">
        <v>90</v>
      </c>
      <c r="AH208" s="93">
        <v>4</v>
      </c>
      <c r="AI208" s="97" t="s">
        <v>89</v>
      </c>
      <c r="AJ208" s="93">
        <v>4</v>
      </c>
      <c r="AK208" s="94">
        <f>AVERAGE(Z208,AB208,AD208,AF208,AH208,AJ208)</f>
        <v>3.3333333333333335</v>
      </c>
      <c r="AL208" s="108"/>
      <c r="AM208" s="94">
        <f>W208/AK208</f>
        <v>1.2749999999999999</v>
      </c>
      <c r="AN208" s="93" t="str">
        <f>_xlfn.IFS(AM208&gt;4,"HIGH",AM208&gt;3,"MEDIUM HIGH",AM208&gt;2,"MEDIUM",AM208&gt;1,"MEDIUM LOW",AM208&lt;=1,"LOW")</f>
        <v>MEDIUM LOW</v>
      </c>
      <c r="AO208" s="93">
        <v>2</v>
      </c>
      <c r="AP208" s="93">
        <f>AO208*C208</f>
        <v>8</v>
      </c>
      <c r="AQ208" s="93" t="str">
        <f>_xlfn.IFS(AP208&lt;=5,"LOW RISK",AND(AP208&gt;5,AP208&lt;=12),"MODERATE RISK",AP208&gt;12,"HIGH RISK")</f>
        <v>MODERATE RISK</v>
      </c>
    </row>
    <row r="209" spans="1:43" ht="56.25">
      <c r="A209" s="108"/>
      <c r="B209" s="93" t="s">
        <v>312</v>
      </c>
      <c r="C209" s="93">
        <v>4</v>
      </c>
      <c r="D209" s="108"/>
      <c r="E209" s="108" t="str">
        <f>VLOOKUP(F209,Sheet2!E:F,2,FALSE)</f>
        <v>URBAN</v>
      </c>
      <c r="F209" s="100" t="s">
        <v>255</v>
      </c>
      <c r="G209" s="108" t="s">
        <v>1</v>
      </c>
      <c r="H209" s="101">
        <v>2600000</v>
      </c>
      <c r="I209" s="102">
        <v>3.5093100000000002</v>
      </c>
      <c r="J209" s="103">
        <v>8.3180299999999999E-4</v>
      </c>
      <c r="K209" s="101">
        <f>H209*J209</f>
        <v>2162.6878000000002</v>
      </c>
      <c r="L209" s="104">
        <f>J209/I209</f>
        <v>2.3702750683182733E-4</v>
      </c>
      <c r="M209" s="99">
        <f>_xlfn.IFS(L209&lt;=5%,1,AND(L209&gt;5%,L209&lt;=15%),2,AND(L209&gt;15%,L209&lt;=30%),3,AND(L209&gt;30%,L209&lt;=50%),4,L209&gt;50%,5)</f>
        <v>1</v>
      </c>
      <c r="N209" s="99" t="str">
        <f>ROUND(L209*100,2)&amp; "% of the road is exposed with a value of "&amp; ROUND(K209*1,2)</f>
        <v>0.02% of the road is exposed with a value of 2162.69</v>
      </c>
      <c r="O209" s="106">
        <v>2.5785892999999999E-4</v>
      </c>
      <c r="P209" s="107">
        <v>0.31</v>
      </c>
      <c r="Q209" s="93">
        <f>_xlfn.IFS(P209&lt;=5%,1,AND(P209&gt;5%,P209&lt;=15%),2,AND(P209&gt;15%,P209&lt;=30%),3,AND(P209&gt;30%,P209&lt;=50%),4,P209&gt;50%,5)</f>
        <v>4</v>
      </c>
      <c r="R209" s="106">
        <v>5.7394407E-4</v>
      </c>
      <c r="S209" s="107">
        <v>0.69000000000000006</v>
      </c>
      <c r="T209" s="93">
        <f>_xlfn.IFS(S209&lt;=5%,1,AND(S209&gt;5%,S209&lt;=15%),2,AND(S209&gt;15%,S209&lt;=30%),3,AND(S209&gt;30%,S209&lt;=50%),4,S209&gt;50%,5)</f>
        <v>5</v>
      </c>
      <c r="U209" s="94">
        <f>AVERAGE(Q209,T209)</f>
        <v>4.5</v>
      </c>
      <c r="V209" s="93" t="str">
        <f>ROUND(P209*100,2)&amp;"% of the exposed length is cement/asphalt road while " &amp;ROUND(S209*100,2)&amp;"% is rough road"</f>
        <v>31% of the exposed length is cement/asphalt road while 69% is rough road</v>
      </c>
      <c r="W209" s="94">
        <f>AVERAGE(M209,U209)</f>
        <v>2.75</v>
      </c>
      <c r="X209" s="93" t="str">
        <f>_xlfn.IFS(AND(W209&gt;4,W209&lt;=5),"VERY HIGH",AND(W209&gt;3,W209&lt;=4),"HIGH",AND(W209&gt;2,W209&lt;=3),"MODERATE",AND(W209&gt;1,W209&lt;=2),"LOW",W209&lt;=1,"VERY LOW")</f>
        <v>MODERATE</v>
      </c>
      <c r="Y209" s="95" t="s">
        <v>91</v>
      </c>
      <c r="Z209" s="93">
        <v>3</v>
      </c>
      <c r="AA209" s="95" t="s">
        <v>92</v>
      </c>
      <c r="AB209" s="93">
        <v>2</v>
      </c>
      <c r="AC209" s="95" t="s">
        <v>93</v>
      </c>
      <c r="AD209" s="93">
        <v>4</v>
      </c>
      <c r="AE209" s="95" t="s">
        <v>94</v>
      </c>
      <c r="AF209" s="93">
        <v>3</v>
      </c>
      <c r="AG209" s="95" t="s">
        <v>90</v>
      </c>
      <c r="AH209" s="93">
        <v>4</v>
      </c>
      <c r="AI209" s="97" t="s">
        <v>89</v>
      </c>
      <c r="AJ209" s="93">
        <v>4</v>
      </c>
      <c r="AK209" s="94">
        <f>AVERAGE(Z209,AB209,AD209,AF209,AH209,AJ209)</f>
        <v>3.3333333333333335</v>
      </c>
      <c r="AL209" s="108"/>
      <c r="AM209" s="94">
        <f>W209/AK209</f>
        <v>0.82499999999999996</v>
      </c>
      <c r="AN209" s="93" t="str">
        <f>_xlfn.IFS(AM209&gt;4,"HIGH",AM209&gt;3,"MEDIUM HIGH",AM209&gt;2,"MEDIUM",AM209&gt;1,"MEDIUM LOW",AM209&lt;=1,"LOW")</f>
        <v>LOW</v>
      </c>
      <c r="AO209" s="93">
        <v>2</v>
      </c>
      <c r="AP209" s="93">
        <f>AO209*C209</f>
        <v>8</v>
      </c>
      <c r="AQ209" s="93" t="str">
        <f>_xlfn.IFS(AP209&lt;=5,"LOW RISK",AND(AP209&gt;5,AP209&lt;=12),"MODERATE RISK",AP209&gt;12,"HIGH RISK")</f>
        <v>MODERATE RISK</v>
      </c>
    </row>
    <row r="210" spans="1:43" ht="56.25">
      <c r="A210" s="108"/>
      <c r="B210" s="93" t="s">
        <v>312</v>
      </c>
      <c r="C210" s="93">
        <v>4</v>
      </c>
      <c r="D210" s="108"/>
      <c r="E210" s="108" t="str">
        <f>VLOOKUP(F210,Sheet2!E:F,2,FALSE)</f>
        <v>URBAN</v>
      </c>
      <c r="F210" s="100" t="s">
        <v>256</v>
      </c>
      <c r="G210" s="108" t="s">
        <v>49</v>
      </c>
      <c r="H210" s="101">
        <v>2600000</v>
      </c>
      <c r="I210" s="102">
        <v>1.1698999999999999</v>
      </c>
      <c r="J210" s="103">
        <v>0.26651399999999997</v>
      </c>
      <c r="K210" s="101">
        <f>H210*J210</f>
        <v>692936.39999999991</v>
      </c>
      <c r="L210" s="104">
        <f>J210/I210</f>
        <v>0.22780921446277458</v>
      </c>
      <c r="M210" s="99">
        <f>_xlfn.IFS(L210&lt;=5%,1,AND(L210&gt;5%,L210&lt;=15%),2,AND(L210&gt;15%,L210&lt;=30%),3,AND(L210&gt;30%,L210&lt;=50%),4,L210&gt;50%,5)</f>
        <v>3</v>
      </c>
      <c r="N210" s="99" t="str">
        <f>ROUND(L210*100,2)&amp; "% of the road is exposed with a value of "&amp; ROUND(K210*1,2)</f>
        <v>22.78% of the road is exposed with a value of 692936.4</v>
      </c>
      <c r="O210" s="106">
        <v>0.21870138839999997</v>
      </c>
      <c r="P210" s="107">
        <v>0.8206</v>
      </c>
      <c r="Q210" s="93">
        <f>_xlfn.IFS(P210&lt;=5%,1,AND(P210&gt;5%,P210&lt;=15%),2,AND(P210&gt;15%,P210&lt;=30%),3,AND(P210&gt;30%,P210&lt;=50%),4,P210&gt;50%,5)</f>
        <v>5</v>
      </c>
      <c r="R210" s="106">
        <v>4.7812611599999999E-2</v>
      </c>
      <c r="S210" s="107">
        <v>0.1794</v>
      </c>
      <c r="T210" s="93">
        <f>_xlfn.IFS(S210&lt;=5%,1,AND(S210&gt;5%,S210&lt;=15%),2,AND(S210&gt;15%,S210&lt;=30%),3,AND(S210&gt;30%,S210&lt;=50%),4,S210&gt;50%,5)</f>
        <v>3</v>
      </c>
      <c r="U210" s="94">
        <f>AVERAGE(Q210,T210)</f>
        <v>4</v>
      </c>
      <c r="V210" s="93" t="str">
        <f>ROUND(P210*100,2)&amp;"% of the exposed length is cement/asphalt road while " &amp;ROUND(S210*100,2)&amp;"% is rough road"</f>
        <v>82.06% of the exposed length is cement/asphalt road while 17.94% is rough road</v>
      </c>
      <c r="W210" s="94">
        <f>AVERAGE(M210,U210)</f>
        <v>3.5</v>
      </c>
      <c r="X210" s="93" t="str">
        <f>_xlfn.IFS(AND(W210&gt;4,W210&lt;=5),"VERY HIGH",AND(W210&gt;3,W210&lt;=4),"HIGH",AND(W210&gt;2,W210&lt;=3),"MODERATE",AND(W210&gt;1,W210&lt;=2),"LOW",W210&lt;=1,"VERY LOW")</f>
        <v>HIGH</v>
      </c>
      <c r="Y210" s="95" t="s">
        <v>91</v>
      </c>
      <c r="Z210" s="93">
        <v>3</v>
      </c>
      <c r="AA210" s="95" t="s">
        <v>92</v>
      </c>
      <c r="AB210" s="93">
        <v>2</v>
      </c>
      <c r="AC210" s="95" t="s">
        <v>93</v>
      </c>
      <c r="AD210" s="93">
        <v>4</v>
      </c>
      <c r="AE210" s="95" t="s">
        <v>94</v>
      </c>
      <c r="AF210" s="93">
        <v>3</v>
      </c>
      <c r="AG210" s="95" t="s">
        <v>90</v>
      </c>
      <c r="AH210" s="93">
        <v>4</v>
      </c>
      <c r="AI210" s="97" t="s">
        <v>89</v>
      </c>
      <c r="AJ210" s="93">
        <v>4</v>
      </c>
      <c r="AK210" s="94">
        <f>AVERAGE(Z210,AB210,AD210,AF210,AH210,AJ210)</f>
        <v>3.3333333333333335</v>
      </c>
      <c r="AL210" s="108"/>
      <c r="AM210" s="94">
        <f>W210/AK210</f>
        <v>1.05</v>
      </c>
      <c r="AN210" s="93" t="str">
        <f>_xlfn.IFS(AM210&gt;4,"HIGH",AM210&gt;3,"MEDIUM HIGH",AM210&gt;2,"MEDIUM",AM210&gt;1,"MEDIUM LOW",AM210&lt;=1,"LOW")</f>
        <v>MEDIUM LOW</v>
      </c>
      <c r="AO210" s="93">
        <v>2</v>
      </c>
      <c r="AP210" s="93">
        <f>AO210*C210</f>
        <v>8</v>
      </c>
      <c r="AQ210" s="93" t="str">
        <f>_xlfn.IFS(AP210&lt;=5,"LOW RISK",AND(AP210&gt;5,AP210&lt;=12),"MODERATE RISK",AP210&gt;12,"HIGH RISK")</f>
        <v>MODERATE RISK</v>
      </c>
    </row>
    <row r="211" spans="1:43" ht="56.25">
      <c r="A211" s="108"/>
      <c r="B211" s="93" t="s">
        <v>312</v>
      </c>
      <c r="C211" s="93">
        <v>4</v>
      </c>
      <c r="D211" s="108"/>
      <c r="E211" s="108" t="str">
        <f>VLOOKUP(F211,Sheet2!E:F,2,FALSE)</f>
        <v>URBAN</v>
      </c>
      <c r="F211" s="100" t="s">
        <v>256</v>
      </c>
      <c r="G211" s="108" t="s">
        <v>49</v>
      </c>
      <c r="H211" s="101">
        <v>2600000</v>
      </c>
      <c r="I211" s="102">
        <v>1.1698999999999999</v>
      </c>
      <c r="J211" s="103">
        <v>0.56064800000000004</v>
      </c>
      <c r="K211" s="101">
        <f>H211*J211</f>
        <v>1457684.8</v>
      </c>
      <c r="L211" s="104">
        <f>J211/I211</f>
        <v>0.47922728438328066</v>
      </c>
      <c r="M211" s="99">
        <f>_xlfn.IFS(L211&lt;=5%,1,AND(L211&gt;5%,L211&lt;=15%),2,AND(L211&gt;15%,L211&lt;=30%),3,AND(L211&gt;30%,L211&lt;=50%),4,L211&gt;50%,5)</f>
        <v>4</v>
      </c>
      <c r="N211" s="99" t="str">
        <f>ROUND(L211*100,2)&amp; "% of the road is exposed with a value of "&amp; ROUND(K211*1,2)</f>
        <v>47.92% of the road is exposed with a value of 1457684.8</v>
      </c>
      <c r="O211" s="106">
        <v>0.46006774880000001</v>
      </c>
      <c r="P211" s="107">
        <v>0.8206</v>
      </c>
      <c r="Q211" s="93">
        <f>_xlfn.IFS(P211&lt;=5%,1,AND(P211&gt;5%,P211&lt;=15%),2,AND(P211&gt;15%,P211&lt;=30%),3,AND(P211&gt;30%,P211&lt;=50%),4,P211&gt;50%,5)</f>
        <v>5</v>
      </c>
      <c r="R211" s="106">
        <v>0.10058025120000003</v>
      </c>
      <c r="S211" s="107">
        <v>0.17940000000000003</v>
      </c>
      <c r="T211" s="93">
        <f>_xlfn.IFS(S211&lt;=5%,1,AND(S211&gt;5%,S211&lt;=15%),2,AND(S211&gt;15%,S211&lt;=30%),3,AND(S211&gt;30%,S211&lt;=50%),4,S211&gt;50%,5)</f>
        <v>3</v>
      </c>
      <c r="U211" s="94">
        <f>AVERAGE(Q211,T211)</f>
        <v>4</v>
      </c>
      <c r="V211" s="93" t="str">
        <f>ROUND(P211*100,2)&amp;"% of the exposed length is cement/asphalt road while " &amp;ROUND(S211*100,2)&amp;"% is rough road"</f>
        <v>82.06% of the exposed length is cement/asphalt road while 17.94% is rough road</v>
      </c>
      <c r="W211" s="94">
        <f>AVERAGE(M211,U211)</f>
        <v>4</v>
      </c>
      <c r="X211" s="93" t="str">
        <f>_xlfn.IFS(AND(W211&gt;4,W211&lt;=5),"VERY HIGH",AND(W211&gt;3,W211&lt;=4),"HIGH",AND(W211&gt;2,W211&lt;=3),"MODERATE",AND(W211&gt;1,W211&lt;=2),"LOW",W211&lt;=1,"VERY LOW")</f>
        <v>HIGH</v>
      </c>
      <c r="Y211" s="95" t="s">
        <v>91</v>
      </c>
      <c r="Z211" s="93">
        <v>3</v>
      </c>
      <c r="AA211" s="95" t="s">
        <v>92</v>
      </c>
      <c r="AB211" s="93">
        <v>2</v>
      </c>
      <c r="AC211" s="95" t="s">
        <v>93</v>
      </c>
      <c r="AD211" s="93">
        <v>4</v>
      </c>
      <c r="AE211" s="95" t="s">
        <v>94</v>
      </c>
      <c r="AF211" s="93">
        <v>3</v>
      </c>
      <c r="AG211" s="95" t="s">
        <v>90</v>
      </c>
      <c r="AH211" s="93">
        <v>4</v>
      </c>
      <c r="AI211" s="97" t="s">
        <v>89</v>
      </c>
      <c r="AJ211" s="93">
        <v>4</v>
      </c>
      <c r="AK211" s="94">
        <f>AVERAGE(Z211,AB211,AD211,AF211,AH211,AJ211)</f>
        <v>3.3333333333333335</v>
      </c>
      <c r="AL211" s="108"/>
      <c r="AM211" s="94">
        <f>W211/AK211</f>
        <v>1.2</v>
      </c>
      <c r="AN211" s="93" t="str">
        <f>_xlfn.IFS(AM211&gt;4,"HIGH",AM211&gt;3,"MEDIUM HIGH",AM211&gt;2,"MEDIUM",AM211&gt;1,"MEDIUM LOW",AM211&lt;=1,"LOW")</f>
        <v>MEDIUM LOW</v>
      </c>
      <c r="AO211" s="93">
        <v>2</v>
      </c>
      <c r="AP211" s="93">
        <f>AO211*C211</f>
        <v>8</v>
      </c>
      <c r="AQ211" s="93" t="str">
        <f>_xlfn.IFS(AP211&lt;=5,"LOW RISK",AND(AP211&gt;5,AP211&lt;=12),"MODERATE RISK",AP211&gt;12,"HIGH RISK")</f>
        <v>MODERATE RISK</v>
      </c>
    </row>
    <row r="212" spans="1:43" ht="56.25">
      <c r="A212" s="108"/>
      <c r="B212" s="93" t="s">
        <v>312</v>
      </c>
      <c r="C212" s="93">
        <v>4</v>
      </c>
      <c r="D212" s="108"/>
      <c r="E212" s="108" t="str">
        <f>VLOOKUP(F212,Sheet2!E:F,2,FALSE)</f>
        <v>URBAN</v>
      </c>
      <c r="F212" s="100" t="s">
        <v>256</v>
      </c>
      <c r="G212" s="108" t="s">
        <v>300</v>
      </c>
      <c r="H212" s="101">
        <v>5200000</v>
      </c>
      <c r="I212" s="102">
        <v>1.0255700000000001</v>
      </c>
      <c r="J212" s="103">
        <v>0.73895299999999997</v>
      </c>
      <c r="K212" s="101">
        <f>H212*J212</f>
        <v>3842555.5999999996</v>
      </c>
      <c r="L212" s="104">
        <f>J212/I212</f>
        <v>0.72052907163821089</v>
      </c>
      <c r="M212" s="99">
        <f>_xlfn.IFS(L212&lt;=5%,1,AND(L212&gt;5%,L212&lt;=15%),2,AND(L212&gt;15%,L212&lt;=30%),3,AND(L212&gt;30%,L212&lt;=50%),4,L212&gt;50%,5)</f>
        <v>5</v>
      </c>
      <c r="N212" s="99" t="str">
        <f>ROUND(L212*100,2)&amp; "% of the road is exposed with a value of "&amp; ROUND(K212*1,2)</f>
        <v>72.05% of the road is exposed with a value of 3842555.6</v>
      </c>
      <c r="O212" s="106">
        <v>0.73895299999999997</v>
      </c>
      <c r="P212" s="107">
        <v>1</v>
      </c>
      <c r="Q212" s="93">
        <f>_xlfn.IFS(P212&lt;=5%,1,AND(P212&gt;5%,P212&lt;=15%),2,AND(P212&gt;15%,P212&lt;=30%),3,AND(P212&gt;30%,P212&lt;=50%),4,P212&gt;50%,5)</f>
        <v>5</v>
      </c>
      <c r="R212" s="106">
        <v>0</v>
      </c>
      <c r="S212" s="107">
        <v>0</v>
      </c>
      <c r="T212" s="93">
        <f>_xlfn.IFS(S212&lt;=5%,1,AND(S212&gt;5%,S212&lt;=15%),2,AND(S212&gt;15%,S212&lt;=30%),3,AND(S212&gt;30%,S212&lt;=50%),4,S212&gt;50%,5)</f>
        <v>1</v>
      </c>
      <c r="U212" s="94">
        <f>AVERAGE(Q212,T212)</f>
        <v>3</v>
      </c>
      <c r="V212" s="93" t="str">
        <f>ROUND(P212*100,2)&amp;"% of the exposed length is cement/asphalt road while " &amp;ROUND(S212*100,2)&amp;"% is rough road"</f>
        <v>100% of the exposed length is cement/asphalt road while 0% is rough road</v>
      </c>
      <c r="W212" s="94">
        <f>AVERAGE(M212,U212)</f>
        <v>4</v>
      </c>
      <c r="X212" s="93" t="str">
        <f>_xlfn.IFS(AND(W212&gt;4,W212&lt;=5),"VERY HIGH",AND(W212&gt;3,W212&lt;=4),"HIGH",AND(W212&gt;2,W212&lt;=3),"MODERATE",AND(W212&gt;1,W212&lt;=2),"LOW",W212&lt;=1,"VERY LOW")</f>
        <v>HIGH</v>
      </c>
      <c r="Y212" s="95" t="s">
        <v>91</v>
      </c>
      <c r="Z212" s="93">
        <v>3</v>
      </c>
      <c r="AA212" s="95" t="s">
        <v>92</v>
      </c>
      <c r="AB212" s="93">
        <v>2</v>
      </c>
      <c r="AC212" s="95" t="s">
        <v>93</v>
      </c>
      <c r="AD212" s="93">
        <v>4</v>
      </c>
      <c r="AE212" s="95" t="s">
        <v>94</v>
      </c>
      <c r="AF212" s="93">
        <v>3</v>
      </c>
      <c r="AG212" s="95" t="s">
        <v>90</v>
      </c>
      <c r="AH212" s="93">
        <v>4</v>
      </c>
      <c r="AI212" s="97" t="s">
        <v>89</v>
      </c>
      <c r="AJ212" s="93">
        <v>4</v>
      </c>
      <c r="AK212" s="94">
        <f>AVERAGE(Z212,AB212,AD212,AF212,AH212,AJ212)</f>
        <v>3.3333333333333335</v>
      </c>
      <c r="AL212" s="108"/>
      <c r="AM212" s="94">
        <f>W212/AK212</f>
        <v>1.2</v>
      </c>
      <c r="AN212" s="93" t="str">
        <f>_xlfn.IFS(AM212&gt;4,"HIGH",AM212&gt;3,"MEDIUM HIGH",AM212&gt;2,"MEDIUM",AM212&gt;1,"MEDIUM LOW",AM212&lt;=1,"LOW")</f>
        <v>MEDIUM LOW</v>
      </c>
      <c r="AO212" s="93">
        <v>2</v>
      </c>
      <c r="AP212" s="93">
        <f>AO212*C212</f>
        <v>8</v>
      </c>
      <c r="AQ212" s="93" t="str">
        <f>_xlfn.IFS(AP212&lt;=5,"LOW RISK",AND(AP212&gt;5,AP212&lt;=12),"MODERATE RISK",AP212&gt;12,"HIGH RISK")</f>
        <v>MODERATE RISK</v>
      </c>
    </row>
    <row r="213" spans="1:43" ht="56.25">
      <c r="A213" s="108"/>
      <c r="B213" s="93" t="s">
        <v>312</v>
      </c>
      <c r="C213" s="93">
        <v>4</v>
      </c>
      <c r="D213" s="108"/>
      <c r="E213" s="108" t="str">
        <f>VLOOKUP(F213,Sheet2!E:F,2,FALSE)</f>
        <v>URBAN</v>
      </c>
      <c r="F213" s="100" t="s">
        <v>256</v>
      </c>
      <c r="G213" s="108" t="s">
        <v>1</v>
      </c>
      <c r="H213" s="101">
        <v>2600000</v>
      </c>
      <c r="I213" s="102">
        <v>1.9142600000000001</v>
      </c>
      <c r="J213" s="103">
        <v>0.203539</v>
      </c>
      <c r="K213" s="101">
        <f>H213*J213</f>
        <v>529201.4</v>
      </c>
      <c r="L213" s="104">
        <f>J213/I213</f>
        <v>0.10632777156708074</v>
      </c>
      <c r="M213" s="99">
        <f>_xlfn.IFS(L213&lt;=5%,1,AND(L213&gt;5%,L213&lt;=15%),2,AND(L213&gt;15%,L213&lt;=30%),3,AND(L213&gt;30%,L213&lt;=50%),4,L213&gt;50%,5)</f>
        <v>2</v>
      </c>
      <c r="N213" s="99" t="str">
        <f>ROUND(L213*100,2)&amp; "% of the road is exposed with a value of "&amp; ROUND(K213*1,2)</f>
        <v>10.63% of the road is exposed with a value of 529201.4</v>
      </c>
      <c r="O213" s="106">
        <v>0.16690197999999998</v>
      </c>
      <c r="P213" s="107">
        <v>0.82</v>
      </c>
      <c r="Q213" s="93">
        <f>_xlfn.IFS(P213&lt;=5%,1,AND(P213&gt;5%,P213&lt;=15%),2,AND(P213&gt;15%,P213&lt;=30%),3,AND(P213&gt;30%,P213&lt;=50%),4,P213&gt;50%,5)</f>
        <v>5</v>
      </c>
      <c r="R213" s="106">
        <v>3.663702000000002E-2</v>
      </c>
      <c r="S213" s="107">
        <v>0.1800000000000001</v>
      </c>
      <c r="T213" s="93">
        <f>_xlfn.IFS(S213&lt;=5%,1,AND(S213&gt;5%,S213&lt;=15%),2,AND(S213&gt;15%,S213&lt;=30%),3,AND(S213&gt;30%,S213&lt;=50%),4,S213&gt;50%,5)</f>
        <v>3</v>
      </c>
      <c r="U213" s="94">
        <f>AVERAGE(Q213,T213)</f>
        <v>4</v>
      </c>
      <c r="V213" s="93" t="str">
        <f>ROUND(P213*100,2)&amp;"% of the exposed length is cement/asphalt road while " &amp;ROUND(S213*100,2)&amp;"% is rough road"</f>
        <v>82% of the exposed length is cement/asphalt road while 18% is rough road</v>
      </c>
      <c r="W213" s="94">
        <f>AVERAGE(M213,U213)</f>
        <v>3</v>
      </c>
      <c r="X213" s="93" t="str">
        <f>_xlfn.IFS(AND(W213&gt;4,W213&lt;=5),"VERY HIGH",AND(W213&gt;3,W213&lt;=4),"HIGH",AND(W213&gt;2,W213&lt;=3),"MODERATE",AND(W213&gt;1,W213&lt;=2),"LOW",W213&lt;=1,"VERY LOW")</f>
        <v>MODERATE</v>
      </c>
      <c r="Y213" s="95" t="s">
        <v>91</v>
      </c>
      <c r="Z213" s="93">
        <v>3</v>
      </c>
      <c r="AA213" s="95" t="s">
        <v>92</v>
      </c>
      <c r="AB213" s="93">
        <v>2</v>
      </c>
      <c r="AC213" s="95" t="s">
        <v>93</v>
      </c>
      <c r="AD213" s="93">
        <v>4</v>
      </c>
      <c r="AE213" s="95" t="s">
        <v>94</v>
      </c>
      <c r="AF213" s="93">
        <v>3</v>
      </c>
      <c r="AG213" s="95" t="s">
        <v>90</v>
      </c>
      <c r="AH213" s="93">
        <v>4</v>
      </c>
      <c r="AI213" s="97" t="s">
        <v>89</v>
      </c>
      <c r="AJ213" s="93">
        <v>4</v>
      </c>
      <c r="AK213" s="94">
        <f>AVERAGE(Z213,AB213,AD213,AF213,AH213,AJ213)</f>
        <v>3.3333333333333335</v>
      </c>
      <c r="AL213" s="108"/>
      <c r="AM213" s="94">
        <f>W213/AK213</f>
        <v>0.89999999999999991</v>
      </c>
      <c r="AN213" s="93" t="str">
        <f>_xlfn.IFS(AM213&gt;4,"HIGH",AM213&gt;3,"MEDIUM HIGH",AM213&gt;2,"MEDIUM",AM213&gt;1,"MEDIUM LOW",AM213&lt;=1,"LOW")</f>
        <v>LOW</v>
      </c>
      <c r="AO213" s="93">
        <v>2</v>
      </c>
      <c r="AP213" s="93">
        <f>AO213*C213</f>
        <v>8</v>
      </c>
      <c r="AQ213" s="93" t="str">
        <f>_xlfn.IFS(AP213&lt;=5,"LOW RISK",AND(AP213&gt;5,AP213&lt;=12),"MODERATE RISK",AP213&gt;12,"HIGH RISK")</f>
        <v>MODERATE RISK</v>
      </c>
    </row>
    <row r="214" spans="1:43" ht="56.25">
      <c r="A214" s="108"/>
      <c r="B214" s="93" t="s">
        <v>312</v>
      </c>
      <c r="C214" s="93">
        <v>4</v>
      </c>
      <c r="D214" s="108"/>
      <c r="E214" s="108" t="str">
        <f>VLOOKUP(F214,Sheet2!E:F,2,FALSE)</f>
        <v>URBAN</v>
      </c>
      <c r="F214" s="100" t="s">
        <v>256</v>
      </c>
      <c r="G214" s="108" t="s">
        <v>1</v>
      </c>
      <c r="H214" s="101">
        <v>2600000</v>
      </c>
      <c r="I214" s="102">
        <v>1.9142600000000001</v>
      </c>
      <c r="J214" s="103">
        <v>0.52456999999999998</v>
      </c>
      <c r="K214" s="101">
        <f>H214*J214</f>
        <v>1363882</v>
      </c>
      <c r="L214" s="104">
        <f>J214/I214</f>
        <v>0.2740327855150293</v>
      </c>
      <c r="M214" s="99">
        <f>_xlfn.IFS(L214&lt;=5%,1,AND(L214&gt;5%,L214&lt;=15%),2,AND(L214&gt;15%,L214&lt;=30%),3,AND(L214&gt;30%,L214&lt;=50%),4,L214&gt;50%,5)</f>
        <v>3</v>
      </c>
      <c r="N214" s="99" t="str">
        <f>ROUND(L214*100,2)&amp; "% of the road is exposed with a value of "&amp; ROUND(K214*1,2)</f>
        <v>27.4% of the road is exposed with a value of 1363882</v>
      </c>
      <c r="O214" s="106">
        <v>0.43014739999999996</v>
      </c>
      <c r="P214" s="107">
        <v>0.82</v>
      </c>
      <c r="Q214" s="93">
        <f>_xlfn.IFS(P214&lt;=5%,1,AND(P214&gt;5%,P214&lt;=15%),2,AND(P214&gt;15%,P214&lt;=30%),3,AND(P214&gt;30%,P214&lt;=50%),4,P214&gt;50%,5)</f>
        <v>5</v>
      </c>
      <c r="R214" s="106">
        <v>9.4422600000000023E-2</v>
      </c>
      <c r="S214" s="107">
        <v>0.18000000000000005</v>
      </c>
      <c r="T214" s="93">
        <f>_xlfn.IFS(S214&lt;=5%,1,AND(S214&gt;5%,S214&lt;=15%),2,AND(S214&gt;15%,S214&lt;=30%),3,AND(S214&gt;30%,S214&lt;=50%),4,S214&gt;50%,5)</f>
        <v>3</v>
      </c>
      <c r="U214" s="94">
        <f>AVERAGE(Q214,T214)</f>
        <v>4</v>
      </c>
      <c r="V214" s="93" t="str">
        <f>ROUND(P214*100,2)&amp;"% of the exposed length is cement/asphalt road while " &amp;ROUND(S214*100,2)&amp;"% is rough road"</f>
        <v>82% of the exposed length is cement/asphalt road while 18% is rough road</v>
      </c>
      <c r="W214" s="94">
        <f>AVERAGE(M214,U214)</f>
        <v>3.5</v>
      </c>
      <c r="X214" s="93" t="str">
        <f>_xlfn.IFS(AND(W214&gt;4,W214&lt;=5),"VERY HIGH",AND(W214&gt;3,W214&lt;=4),"HIGH",AND(W214&gt;2,W214&lt;=3),"MODERATE",AND(W214&gt;1,W214&lt;=2),"LOW",W214&lt;=1,"VERY LOW")</f>
        <v>HIGH</v>
      </c>
      <c r="Y214" s="95" t="s">
        <v>91</v>
      </c>
      <c r="Z214" s="93">
        <v>3</v>
      </c>
      <c r="AA214" s="95" t="s">
        <v>92</v>
      </c>
      <c r="AB214" s="93">
        <v>2</v>
      </c>
      <c r="AC214" s="95" t="s">
        <v>93</v>
      </c>
      <c r="AD214" s="93">
        <v>4</v>
      </c>
      <c r="AE214" s="95" t="s">
        <v>94</v>
      </c>
      <c r="AF214" s="93">
        <v>3</v>
      </c>
      <c r="AG214" s="95" t="s">
        <v>90</v>
      </c>
      <c r="AH214" s="93">
        <v>4</v>
      </c>
      <c r="AI214" s="97" t="s">
        <v>89</v>
      </c>
      <c r="AJ214" s="93">
        <v>4</v>
      </c>
      <c r="AK214" s="94">
        <f>AVERAGE(Z214,AB214,AD214,AF214,AH214,AJ214)</f>
        <v>3.3333333333333335</v>
      </c>
      <c r="AL214" s="108"/>
      <c r="AM214" s="94">
        <f>W214/AK214</f>
        <v>1.05</v>
      </c>
      <c r="AN214" s="93" t="str">
        <f>_xlfn.IFS(AM214&gt;4,"HIGH",AM214&gt;3,"MEDIUM HIGH",AM214&gt;2,"MEDIUM",AM214&gt;1,"MEDIUM LOW",AM214&lt;=1,"LOW")</f>
        <v>MEDIUM LOW</v>
      </c>
      <c r="AO214" s="93">
        <v>2</v>
      </c>
      <c r="AP214" s="93">
        <f>AO214*C214</f>
        <v>8</v>
      </c>
      <c r="AQ214" s="93" t="str">
        <f>_xlfn.IFS(AP214&lt;=5,"LOW RISK",AND(AP214&gt;5,AP214&lt;=12),"MODERATE RISK",AP214&gt;12,"HIGH RISK")</f>
        <v>MODERATE RISK</v>
      </c>
    </row>
    <row r="215" spans="1:43" ht="56.25">
      <c r="A215" s="108"/>
      <c r="B215" s="93" t="s">
        <v>312</v>
      </c>
      <c r="C215" s="93">
        <v>4</v>
      </c>
      <c r="D215" s="108"/>
      <c r="E215" s="108" t="str">
        <f>VLOOKUP(F215,Sheet2!E:F,2,FALSE)</f>
        <v>URBAN</v>
      </c>
      <c r="F215" s="100" t="s">
        <v>256</v>
      </c>
      <c r="G215" s="108" t="s">
        <v>1</v>
      </c>
      <c r="H215" s="101">
        <v>2600000</v>
      </c>
      <c r="I215" s="102">
        <v>1.9142600000000001</v>
      </c>
      <c r="J215" s="103">
        <v>0.13682900000000001</v>
      </c>
      <c r="K215" s="101">
        <f>H215*J215</f>
        <v>355755.4</v>
      </c>
      <c r="L215" s="104">
        <f>J215/I215</f>
        <v>7.1478795983826643E-2</v>
      </c>
      <c r="M215" s="99">
        <f>_xlfn.IFS(L215&lt;=5%,1,AND(L215&gt;5%,L215&lt;=15%),2,AND(L215&gt;15%,L215&lt;=30%),3,AND(L215&gt;30%,L215&lt;=50%),4,L215&gt;50%,5)</f>
        <v>2</v>
      </c>
      <c r="N215" s="99" t="str">
        <f>ROUND(L215*100,2)&amp; "% of the road is exposed with a value of "&amp; ROUND(K215*1,2)</f>
        <v>7.15% of the road is exposed with a value of 355755.4</v>
      </c>
      <c r="O215" s="106">
        <v>0.11219978</v>
      </c>
      <c r="P215" s="107">
        <v>0.82</v>
      </c>
      <c r="Q215" s="93">
        <f>_xlfn.IFS(P215&lt;=5%,1,AND(P215&gt;5%,P215&lt;=15%),2,AND(P215&gt;15%,P215&lt;=30%),3,AND(P215&gt;30%,P215&lt;=50%),4,P215&gt;50%,5)</f>
        <v>5</v>
      </c>
      <c r="R215" s="106">
        <v>2.4629220000000007E-2</v>
      </c>
      <c r="S215" s="107">
        <v>0.18000000000000005</v>
      </c>
      <c r="T215" s="93">
        <f>_xlfn.IFS(S215&lt;=5%,1,AND(S215&gt;5%,S215&lt;=15%),2,AND(S215&gt;15%,S215&lt;=30%),3,AND(S215&gt;30%,S215&lt;=50%),4,S215&gt;50%,5)</f>
        <v>3</v>
      </c>
      <c r="U215" s="94">
        <f>AVERAGE(Q215,T215)</f>
        <v>4</v>
      </c>
      <c r="V215" s="93" t="str">
        <f>ROUND(P215*100,2)&amp;"% of the exposed length is cement/asphalt road while " &amp;ROUND(S215*100,2)&amp;"% is rough road"</f>
        <v>82% of the exposed length is cement/asphalt road while 18% is rough road</v>
      </c>
      <c r="W215" s="94">
        <f>AVERAGE(M215,U215)</f>
        <v>3</v>
      </c>
      <c r="X215" s="93" t="str">
        <f>_xlfn.IFS(AND(W215&gt;4,W215&lt;=5),"VERY HIGH",AND(W215&gt;3,W215&lt;=4),"HIGH",AND(W215&gt;2,W215&lt;=3),"MODERATE",AND(W215&gt;1,W215&lt;=2),"LOW",W215&lt;=1,"VERY LOW")</f>
        <v>MODERATE</v>
      </c>
      <c r="Y215" s="95" t="s">
        <v>91</v>
      </c>
      <c r="Z215" s="93">
        <v>3</v>
      </c>
      <c r="AA215" s="95" t="s">
        <v>92</v>
      </c>
      <c r="AB215" s="93">
        <v>2</v>
      </c>
      <c r="AC215" s="95" t="s">
        <v>93</v>
      </c>
      <c r="AD215" s="93">
        <v>4</v>
      </c>
      <c r="AE215" s="95" t="s">
        <v>94</v>
      </c>
      <c r="AF215" s="93">
        <v>3</v>
      </c>
      <c r="AG215" s="95" t="s">
        <v>90</v>
      </c>
      <c r="AH215" s="93">
        <v>4</v>
      </c>
      <c r="AI215" s="97" t="s">
        <v>89</v>
      </c>
      <c r="AJ215" s="93">
        <v>4</v>
      </c>
      <c r="AK215" s="94">
        <f>AVERAGE(Z215,AB215,AD215,AF215,AH215,AJ215)</f>
        <v>3.3333333333333335</v>
      </c>
      <c r="AL215" s="108"/>
      <c r="AM215" s="94">
        <f>W215/AK215</f>
        <v>0.89999999999999991</v>
      </c>
      <c r="AN215" s="93" t="str">
        <f>_xlfn.IFS(AM215&gt;4,"HIGH",AM215&gt;3,"MEDIUM HIGH",AM215&gt;2,"MEDIUM",AM215&gt;1,"MEDIUM LOW",AM215&lt;=1,"LOW")</f>
        <v>LOW</v>
      </c>
      <c r="AO215" s="93">
        <v>2</v>
      </c>
      <c r="AP215" s="93">
        <f>AO215*C215</f>
        <v>8</v>
      </c>
      <c r="AQ215" s="93" t="str">
        <f>_xlfn.IFS(AP215&lt;=5,"LOW RISK",AND(AP215&gt;5,AP215&lt;=12),"MODERATE RISK",AP215&gt;12,"HIGH RISK")</f>
        <v>MODERATE RISK</v>
      </c>
    </row>
    <row r="216" spans="1:43" ht="56.25">
      <c r="A216" s="108"/>
      <c r="B216" s="93" t="s">
        <v>312</v>
      </c>
      <c r="C216" s="93">
        <v>4</v>
      </c>
      <c r="D216" s="108"/>
      <c r="E216" s="108" t="str">
        <f>VLOOKUP(F216,Sheet2!E:F,2,FALSE)</f>
        <v>URBAN</v>
      </c>
      <c r="F216" s="100" t="s">
        <v>257</v>
      </c>
      <c r="G216" s="108" t="s">
        <v>49</v>
      </c>
      <c r="H216" s="101">
        <v>2600000</v>
      </c>
      <c r="I216" s="102">
        <v>3.5799599999999998</v>
      </c>
      <c r="J216" s="103">
        <v>2.50604</v>
      </c>
      <c r="K216" s="101">
        <f>H216*J216</f>
        <v>6515704</v>
      </c>
      <c r="L216" s="104">
        <f>J216/I216</f>
        <v>0.70001899462563832</v>
      </c>
      <c r="M216" s="99">
        <f>_xlfn.IFS(L216&lt;=5%,1,AND(L216&gt;5%,L216&lt;=15%),2,AND(L216&gt;15%,L216&lt;=30%),3,AND(L216&gt;30%,L216&lt;=50%),4,L216&gt;50%,5)</f>
        <v>5</v>
      </c>
      <c r="N216" s="99" t="str">
        <f>ROUND(L216*100,2)&amp; "% of the road is exposed with a value of "&amp; ROUND(K216*1,2)</f>
        <v>70% of the road is exposed with a value of 6515704</v>
      </c>
      <c r="O216" s="106">
        <v>0.93299869200000007</v>
      </c>
      <c r="P216" s="107">
        <v>0.37230000000000002</v>
      </c>
      <c r="Q216" s="93">
        <f>_xlfn.IFS(P216&lt;=5%,1,AND(P216&gt;5%,P216&lt;=15%),2,AND(P216&gt;15%,P216&lt;=30%),3,AND(P216&gt;30%,P216&lt;=50%),4,P216&gt;50%,5)</f>
        <v>4</v>
      </c>
      <c r="R216" s="106">
        <v>1.5730413080000001</v>
      </c>
      <c r="S216" s="107">
        <v>0.62770000000000004</v>
      </c>
      <c r="T216" s="93">
        <f>_xlfn.IFS(S216&lt;=5%,1,AND(S216&gt;5%,S216&lt;=15%),2,AND(S216&gt;15%,S216&lt;=30%),3,AND(S216&gt;30%,S216&lt;=50%),4,S216&gt;50%,5)</f>
        <v>5</v>
      </c>
      <c r="U216" s="94">
        <f>AVERAGE(Q216,T216)</f>
        <v>4.5</v>
      </c>
      <c r="V216" s="93" t="str">
        <f>ROUND(P216*100,2)&amp;"% of the exposed length is cement/asphalt road while " &amp;ROUND(S216*100,2)&amp;"% is rough road"</f>
        <v>37.23% of the exposed length is cement/asphalt road while 62.77% is rough road</v>
      </c>
      <c r="W216" s="94">
        <f>AVERAGE(M216,U216)</f>
        <v>4.75</v>
      </c>
      <c r="X216" s="93" t="str">
        <f>_xlfn.IFS(AND(W216&gt;4,W216&lt;=5),"VERY HIGH",AND(W216&gt;3,W216&lt;=4),"HIGH",AND(W216&gt;2,W216&lt;=3),"MODERATE",AND(W216&gt;1,W216&lt;=2),"LOW",W216&lt;=1,"VERY LOW")</f>
        <v>VERY HIGH</v>
      </c>
      <c r="Y216" s="95" t="s">
        <v>91</v>
      </c>
      <c r="Z216" s="93">
        <v>3</v>
      </c>
      <c r="AA216" s="95" t="s">
        <v>92</v>
      </c>
      <c r="AB216" s="93">
        <v>2</v>
      </c>
      <c r="AC216" s="95" t="s">
        <v>93</v>
      </c>
      <c r="AD216" s="93">
        <v>4</v>
      </c>
      <c r="AE216" s="95" t="s">
        <v>94</v>
      </c>
      <c r="AF216" s="93">
        <v>3</v>
      </c>
      <c r="AG216" s="95" t="s">
        <v>90</v>
      </c>
      <c r="AH216" s="93">
        <v>4</v>
      </c>
      <c r="AI216" s="97" t="s">
        <v>89</v>
      </c>
      <c r="AJ216" s="93">
        <v>4</v>
      </c>
      <c r="AK216" s="94">
        <f>AVERAGE(Z216,AB216,AD216,AF216,AH216,AJ216)</f>
        <v>3.3333333333333335</v>
      </c>
      <c r="AL216" s="108"/>
      <c r="AM216" s="94">
        <f>W216/AK216</f>
        <v>1.425</v>
      </c>
      <c r="AN216" s="93" t="str">
        <f>_xlfn.IFS(AM216&gt;4,"HIGH",AM216&gt;3,"MEDIUM HIGH",AM216&gt;2,"MEDIUM",AM216&gt;1,"MEDIUM LOW",AM216&lt;=1,"LOW")</f>
        <v>MEDIUM LOW</v>
      </c>
      <c r="AO216" s="93">
        <v>2</v>
      </c>
      <c r="AP216" s="93">
        <f>AO216*C216</f>
        <v>8</v>
      </c>
      <c r="AQ216" s="93" t="str">
        <f>_xlfn.IFS(AP216&lt;=5,"LOW RISK",AND(AP216&gt;5,AP216&lt;=12),"MODERATE RISK",AP216&gt;12,"HIGH RISK")</f>
        <v>MODERATE RISK</v>
      </c>
    </row>
    <row r="217" spans="1:43" ht="56.25">
      <c r="A217" s="108"/>
      <c r="B217" s="93" t="s">
        <v>312</v>
      </c>
      <c r="C217" s="93">
        <v>4</v>
      </c>
      <c r="D217" s="108"/>
      <c r="E217" s="108" t="str">
        <f>VLOOKUP(F217,Sheet2!E:F,2,FALSE)</f>
        <v>URBAN</v>
      </c>
      <c r="F217" s="100" t="s">
        <v>257</v>
      </c>
      <c r="G217" s="108" t="s">
        <v>49</v>
      </c>
      <c r="H217" s="101">
        <v>2600000</v>
      </c>
      <c r="I217" s="102">
        <v>3.5799599999999998</v>
      </c>
      <c r="J217" s="103">
        <v>1.0168900000000001</v>
      </c>
      <c r="K217" s="101">
        <f>H217*J217</f>
        <v>2643914</v>
      </c>
      <c r="L217" s="104">
        <f>J217/I217</f>
        <v>0.28405065978390825</v>
      </c>
      <c r="M217" s="99">
        <f>_xlfn.IFS(L217&lt;=5%,1,AND(L217&gt;5%,L217&lt;=15%),2,AND(L217&gt;15%,L217&lt;=30%),3,AND(L217&gt;30%,L217&lt;=50%),4,L217&gt;50%,5)</f>
        <v>3</v>
      </c>
      <c r="N217" s="99" t="str">
        <f>ROUND(L217*100,2)&amp; "% of the road is exposed with a value of "&amp; ROUND(K217*1,2)</f>
        <v>28.41% of the road is exposed with a value of 2643914</v>
      </c>
      <c r="O217" s="106">
        <v>0.37858814700000004</v>
      </c>
      <c r="P217" s="107">
        <v>0.37230000000000002</v>
      </c>
      <c r="Q217" s="93">
        <f>_xlfn.IFS(P217&lt;=5%,1,AND(P217&gt;5%,P217&lt;=15%),2,AND(P217&gt;15%,P217&lt;=30%),3,AND(P217&gt;30%,P217&lt;=50%),4,P217&gt;50%,5)</f>
        <v>4</v>
      </c>
      <c r="R217" s="106">
        <v>0.63830185299999997</v>
      </c>
      <c r="S217" s="107">
        <v>0.62769999999999992</v>
      </c>
      <c r="T217" s="93">
        <f>_xlfn.IFS(S217&lt;=5%,1,AND(S217&gt;5%,S217&lt;=15%),2,AND(S217&gt;15%,S217&lt;=30%),3,AND(S217&gt;30%,S217&lt;=50%),4,S217&gt;50%,5)</f>
        <v>5</v>
      </c>
      <c r="U217" s="94">
        <f>AVERAGE(Q217,T217)</f>
        <v>4.5</v>
      </c>
      <c r="V217" s="93" t="str">
        <f>ROUND(P217*100,2)&amp;"% of the exposed length is cement/asphalt road while " &amp;ROUND(S217*100,2)&amp;"% is rough road"</f>
        <v>37.23% of the exposed length is cement/asphalt road while 62.77% is rough road</v>
      </c>
      <c r="W217" s="94">
        <f>AVERAGE(M217,U217)</f>
        <v>3.75</v>
      </c>
      <c r="X217" s="93" t="str">
        <f>_xlfn.IFS(AND(W217&gt;4,W217&lt;=5),"VERY HIGH",AND(W217&gt;3,W217&lt;=4),"HIGH",AND(W217&gt;2,W217&lt;=3),"MODERATE",AND(W217&gt;1,W217&lt;=2),"LOW",W217&lt;=1,"VERY LOW")</f>
        <v>HIGH</v>
      </c>
      <c r="Y217" s="95" t="s">
        <v>91</v>
      </c>
      <c r="Z217" s="93">
        <v>3</v>
      </c>
      <c r="AA217" s="95" t="s">
        <v>92</v>
      </c>
      <c r="AB217" s="93">
        <v>2</v>
      </c>
      <c r="AC217" s="95" t="s">
        <v>93</v>
      </c>
      <c r="AD217" s="93">
        <v>4</v>
      </c>
      <c r="AE217" s="95" t="s">
        <v>94</v>
      </c>
      <c r="AF217" s="93">
        <v>3</v>
      </c>
      <c r="AG217" s="95" t="s">
        <v>90</v>
      </c>
      <c r="AH217" s="93">
        <v>4</v>
      </c>
      <c r="AI217" s="97" t="s">
        <v>89</v>
      </c>
      <c r="AJ217" s="93">
        <v>4</v>
      </c>
      <c r="AK217" s="94">
        <f>AVERAGE(Z217,AB217,AD217,AF217,AH217,AJ217)</f>
        <v>3.3333333333333335</v>
      </c>
      <c r="AL217" s="108"/>
      <c r="AM217" s="94">
        <f>W217/AK217</f>
        <v>1.125</v>
      </c>
      <c r="AN217" s="93" t="str">
        <f>_xlfn.IFS(AM217&gt;4,"HIGH",AM217&gt;3,"MEDIUM HIGH",AM217&gt;2,"MEDIUM",AM217&gt;1,"MEDIUM LOW",AM217&lt;=1,"LOW")</f>
        <v>MEDIUM LOW</v>
      </c>
      <c r="AO217" s="93">
        <v>2</v>
      </c>
      <c r="AP217" s="93">
        <f>AO217*C217</f>
        <v>8</v>
      </c>
      <c r="AQ217" s="93" t="str">
        <f>_xlfn.IFS(AP217&lt;=5,"LOW RISK",AND(AP217&gt;5,AP217&lt;=12),"MODERATE RISK",AP217&gt;12,"HIGH RISK")</f>
        <v>MODERATE RISK</v>
      </c>
    </row>
    <row r="218" spans="1:43" ht="56.25">
      <c r="A218" s="108"/>
      <c r="B218" s="93" t="s">
        <v>312</v>
      </c>
      <c r="C218" s="93">
        <v>4</v>
      </c>
      <c r="D218" s="108"/>
      <c r="E218" s="108" t="str">
        <f>VLOOKUP(F218,Sheet2!E:F,2,FALSE)</f>
        <v>URBAN</v>
      </c>
      <c r="F218" s="100" t="s">
        <v>257</v>
      </c>
      <c r="G218" s="108" t="s">
        <v>49</v>
      </c>
      <c r="H218" s="101">
        <v>2600000</v>
      </c>
      <c r="I218" s="102">
        <v>3.5799599999999998</v>
      </c>
      <c r="J218" s="103">
        <v>5.70248E-2</v>
      </c>
      <c r="K218" s="101">
        <f>H218*J218</f>
        <v>148264.48000000001</v>
      </c>
      <c r="L218" s="104">
        <f>J218/I218</f>
        <v>1.5928893060257656E-2</v>
      </c>
      <c r="M218" s="99">
        <f>_xlfn.IFS(L218&lt;=5%,1,AND(L218&gt;5%,L218&lt;=15%),2,AND(L218&gt;15%,L218&lt;=30%),3,AND(L218&gt;30%,L218&lt;=50%),4,L218&gt;50%,5)</f>
        <v>1</v>
      </c>
      <c r="N218" s="99" t="str">
        <f>ROUND(L218*100,2)&amp; "% of the road is exposed with a value of "&amp; ROUND(K218*1,2)</f>
        <v>1.59% of the road is exposed with a value of 148264.48</v>
      </c>
      <c r="O218" s="106">
        <v>2.123033304E-2</v>
      </c>
      <c r="P218" s="107">
        <v>0.37230000000000002</v>
      </c>
      <c r="Q218" s="93">
        <f>_xlfn.IFS(P218&lt;=5%,1,AND(P218&gt;5%,P218&lt;=15%),2,AND(P218&gt;15%,P218&lt;=30%),3,AND(P218&gt;30%,P218&lt;=50%),4,P218&gt;50%,5)</f>
        <v>4</v>
      </c>
      <c r="R218" s="106">
        <v>3.579446696E-2</v>
      </c>
      <c r="S218" s="107">
        <v>0.62770000000000004</v>
      </c>
      <c r="T218" s="93">
        <f>_xlfn.IFS(S218&lt;=5%,1,AND(S218&gt;5%,S218&lt;=15%),2,AND(S218&gt;15%,S218&lt;=30%),3,AND(S218&gt;30%,S218&lt;=50%),4,S218&gt;50%,5)</f>
        <v>5</v>
      </c>
      <c r="U218" s="94">
        <f>AVERAGE(Q218,T218)</f>
        <v>4.5</v>
      </c>
      <c r="V218" s="93" t="str">
        <f>ROUND(P218*100,2)&amp;"% of the exposed length is cement/asphalt road while " &amp;ROUND(S218*100,2)&amp;"% is rough road"</f>
        <v>37.23% of the exposed length is cement/asphalt road while 62.77% is rough road</v>
      </c>
      <c r="W218" s="94">
        <f>AVERAGE(M218,U218)</f>
        <v>2.75</v>
      </c>
      <c r="X218" s="93" t="str">
        <f>_xlfn.IFS(AND(W218&gt;4,W218&lt;=5),"VERY HIGH",AND(W218&gt;3,W218&lt;=4),"HIGH",AND(W218&gt;2,W218&lt;=3),"MODERATE",AND(W218&gt;1,W218&lt;=2),"LOW",W218&lt;=1,"VERY LOW")</f>
        <v>MODERATE</v>
      </c>
      <c r="Y218" s="95" t="s">
        <v>91</v>
      </c>
      <c r="Z218" s="93">
        <v>3</v>
      </c>
      <c r="AA218" s="95" t="s">
        <v>92</v>
      </c>
      <c r="AB218" s="93">
        <v>2</v>
      </c>
      <c r="AC218" s="95" t="s">
        <v>93</v>
      </c>
      <c r="AD218" s="93">
        <v>4</v>
      </c>
      <c r="AE218" s="95" t="s">
        <v>94</v>
      </c>
      <c r="AF218" s="93">
        <v>3</v>
      </c>
      <c r="AG218" s="95" t="s">
        <v>90</v>
      </c>
      <c r="AH218" s="93">
        <v>4</v>
      </c>
      <c r="AI218" s="97" t="s">
        <v>89</v>
      </c>
      <c r="AJ218" s="93">
        <v>4</v>
      </c>
      <c r="AK218" s="94">
        <f>AVERAGE(Z218,AB218,AD218,AF218,AH218,AJ218)</f>
        <v>3.3333333333333335</v>
      </c>
      <c r="AL218" s="108"/>
      <c r="AM218" s="94">
        <f>W218/AK218</f>
        <v>0.82499999999999996</v>
      </c>
      <c r="AN218" s="93" t="str">
        <f>_xlfn.IFS(AM218&gt;4,"HIGH",AM218&gt;3,"MEDIUM HIGH",AM218&gt;2,"MEDIUM",AM218&gt;1,"MEDIUM LOW",AM218&lt;=1,"LOW")</f>
        <v>LOW</v>
      </c>
      <c r="AO218" s="93">
        <v>2</v>
      </c>
      <c r="AP218" s="93">
        <f>AO218*C218</f>
        <v>8</v>
      </c>
      <c r="AQ218" s="93" t="str">
        <f>_xlfn.IFS(AP218&lt;=5,"LOW RISK",AND(AP218&gt;5,AP218&lt;=12),"MODERATE RISK",AP218&gt;12,"HIGH RISK")</f>
        <v>MODERATE RISK</v>
      </c>
    </row>
    <row r="219" spans="1:43" ht="56.25">
      <c r="A219" s="108"/>
      <c r="B219" s="93" t="s">
        <v>312</v>
      </c>
      <c r="C219" s="93">
        <v>4</v>
      </c>
      <c r="D219" s="108"/>
      <c r="E219" s="108" t="str">
        <f>VLOOKUP(F219,Sheet2!E:F,2,FALSE)</f>
        <v>URBAN</v>
      </c>
      <c r="F219" s="100" t="s">
        <v>257</v>
      </c>
      <c r="G219" s="108" t="s">
        <v>300</v>
      </c>
      <c r="H219" s="101">
        <v>5200000</v>
      </c>
      <c r="I219" s="102">
        <v>0.57136399999999998</v>
      </c>
      <c r="J219" s="103">
        <v>2.4033499999999999E-2</v>
      </c>
      <c r="K219" s="101">
        <f>H219*J219</f>
        <v>124974.2</v>
      </c>
      <c r="L219" s="104">
        <f>J219/I219</f>
        <v>4.2063378161732279E-2</v>
      </c>
      <c r="M219" s="99">
        <f>_xlfn.IFS(L219&lt;=5%,1,AND(L219&gt;5%,L219&lt;=15%),2,AND(L219&gt;15%,L219&lt;=30%),3,AND(L219&gt;30%,L219&lt;=50%),4,L219&gt;50%,5)</f>
        <v>1</v>
      </c>
      <c r="N219" s="99" t="str">
        <f>ROUND(L219*100,2)&amp; "% of the road is exposed with a value of "&amp; ROUND(K219*1,2)</f>
        <v>4.21% of the road is exposed with a value of 124974.2</v>
      </c>
      <c r="O219" s="106">
        <v>2.4033499999999999E-2</v>
      </c>
      <c r="P219" s="107">
        <v>1</v>
      </c>
      <c r="Q219" s="93">
        <f>_xlfn.IFS(P219&lt;=5%,1,AND(P219&gt;5%,P219&lt;=15%),2,AND(P219&gt;15%,P219&lt;=30%),3,AND(P219&gt;30%,P219&lt;=50%),4,P219&gt;50%,5)</f>
        <v>5</v>
      </c>
      <c r="R219" s="106">
        <v>0</v>
      </c>
      <c r="S219" s="107">
        <v>0</v>
      </c>
      <c r="T219" s="93">
        <f>_xlfn.IFS(S219&lt;=5%,1,AND(S219&gt;5%,S219&lt;=15%),2,AND(S219&gt;15%,S219&lt;=30%),3,AND(S219&gt;30%,S219&lt;=50%),4,S219&gt;50%,5)</f>
        <v>1</v>
      </c>
      <c r="U219" s="94">
        <f>AVERAGE(Q219,T219)</f>
        <v>3</v>
      </c>
      <c r="V219" s="93" t="str">
        <f>ROUND(P219*100,2)&amp;"% of the exposed length is cement/asphalt road while " &amp;ROUND(S219*100,2)&amp;"% is rough road"</f>
        <v>100% of the exposed length is cement/asphalt road while 0% is rough road</v>
      </c>
      <c r="W219" s="94">
        <f>AVERAGE(M219,U219)</f>
        <v>2</v>
      </c>
      <c r="X219" s="93" t="str">
        <f>_xlfn.IFS(AND(W219&gt;4,W219&lt;=5),"VERY HIGH",AND(W219&gt;3,W219&lt;=4),"HIGH",AND(W219&gt;2,W219&lt;=3),"MODERATE",AND(W219&gt;1,W219&lt;=2),"LOW",W219&lt;=1,"VERY LOW")</f>
        <v>LOW</v>
      </c>
      <c r="Y219" s="95" t="s">
        <v>91</v>
      </c>
      <c r="Z219" s="93">
        <v>3</v>
      </c>
      <c r="AA219" s="95" t="s">
        <v>92</v>
      </c>
      <c r="AB219" s="93">
        <v>2</v>
      </c>
      <c r="AC219" s="95" t="s">
        <v>93</v>
      </c>
      <c r="AD219" s="93">
        <v>4</v>
      </c>
      <c r="AE219" s="95" t="s">
        <v>94</v>
      </c>
      <c r="AF219" s="93">
        <v>3</v>
      </c>
      <c r="AG219" s="95" t="s">
        <v>90</v>
      </c>
      <c r="AH219" s="93">
        <v>4</v>
      </c>
      <c r="AI219" s="97" t="s">
        <v>89</v>
      </c>
      <c r="AJ219" s="93">
        <v>4</v>
      </c>
      <c r="AK219" s="94">
        <f>AVERAGE(Z219,AB219,AD219,AF219,AH219,AJ219)</f>
        <v>3.3333333333333335</v>
      </c>
      <c r="AL219" s="108"/>
      <c r="AM219" s="94">
        <f>W219/AK219</f>
        <v>0.6</v>
      </c>
      <c r="AN219" s="93" t="str">
        <f>_xlfn.IFS(AM219&gt;4,"HIGH",AM219&gt;3,"MEDIUM HIGH",AM219&gt;2,"MEDIUM",AM219&gt;1,"MEDIUM LOW",AM219&lt;=1,"LOW")</f>
        <v>LOW</v>
      </c>
      <c r="AO219" s="93">
        <v>2</v>
      </c>
      <c r="AP219" s="93">
        <f>AO219*C219</f>
        <v>8</v>
      </c>
      <c r="AQ219" s="93" t="str">
        <f>_xlfn.IFS(AP219&lt;=5,"LOW RISK",AND(AP219&gt;5,AP219&lt;=12),"MODERATE RISK",AP219&gt;12,"HIGH RISK")</f>
        <v>MODERATE RISK</v>
      </c>
    </row>
    <row r="220" spans="1:43" ht="56.25">
      <c r="A220" s="108"/>
      <c r="B220" s="93" t="s">
        <v>312</v>
      </c>
      <c r="C220" s="93">
        <v>4</v>
      </c>
      <c r="D220" s="108"/>
      <c r="E220" s="108" t="str">
        <f>VLOOKUP(F220,Sheet2!E:F,2,FALSE)</f>
        <v>URBAN</v>
      </c>
      <c r="F220" s="100" t="s">
        <v>257</v>
      </c>
      <c r="G220" s="108" t="s">
        <v>300</v>
      </c>
      <c r="H220" s="101">
        <v>5200000</v>
      </c>
      <c r="I220" s="102">
        <v>0.57136399999999998</v>
      </c>
      <c r="J220" s="103">
        <v>0.54733100000000001</v>
      </c>
      <c r="K220" s="101">
        <f>H220*J220</f>
        <v>2846121.2</v>
      </c>
      <c r="L220" s="104">
        <f>J220/I220</f>
        <v>0.95793749693715391</v>
      </c>
      <c r="M220" s="99">
        <f>_xlfn.IFS(L220&lt;=5%,1,AND(L220&gt;5%,L220&lt;=15%),2,AND(L220&gt;15%,L220&lt;=30%),3,AND(L220&gt;30%,L220&lt;=50%),4,L220&gt;50%,5)</f>
        <v>5</v>
      </c>
      <c r="N220" s="99" t="str">
        <f>ROUND(L220*100,2)&amp; "% of the road is exposed with a value of "&amp; ROUND(K220*1,2)</f>
        <v>95.79% of the road is exposed with a value of 2846121.2</v>
      </c>
      <c r="O220" s="106">
        <v>0.54733100000000001</v>
      </c>
      <c r="P220" s="107">
        <v>1</v>
      </c>
      <c r="Q220" s="93">
        <f>_xlfn.IFS(P220&lt;=5%,1,AND(P220&gt;5%,P220&lt;=15%),2,AND(P220&gt;15%,P220&lt;=30%),3,AND(P220&gt;30%,P220&lt;=50%),4,P220&gt;50%,5)</f>
        <v>5</v>
      </c>
      <c r="R220" s="106">
        <v>0</v>
      </c>
      <c r="S220" s="107">
        <v>0</v>
      </c>
      <c r="T220" s="93">
        <f>_xlfn.IFS(S220&lt;=5%,1,AND(S220&gt;5%,S220&lt;=15%),2,AND(S220&gt;15%,S220&lt;=30%),3,AND(S220&gt;30%,S220&lt;=50%),4,S220&gt;50%,5)</f>
        <v>1</v>
      </c>
      <c r="U220" s="94">
        <f>AVERAGE(Q220,T220)</f>
        <v>3</v>
      </c>
      <c r="V220" s="93" t="str">
        <f>ROUND(P220*100,2)&amp;"% of the exposed length is cement/asphalt road while " &amp;ROUND(S220*100,2)&amp;"% is rough road"</f>
        <v>100% of the exposed length is cement/asphalt road while 0% is rough road</v>
      </c>
      <c r="W220" s="94">
        <f>AVERAGE(M220,U220)</f>
        <v>4</v>
      </c>
      <c r="X220" s="93" t="str">
        <f>_xlfn.IFS(AND(W220&gt;4,W220&lt;=5),"VERY HIGH",AND(W220&gt;3,W220&lt;=4),"HIGH",AND(W220&gt;2,W220&lt;=3),"MODERATE",AND(W220&gt;1,W220&lt;=2),"LOW",W220&lt;=1,"VERY LOW")</f>
        <v>HIGH</v>
      </c>
      <c r="Y220" s="95" t="s">
        <v>91</v>
      </c>
      <c r="Z220" s="93">
        <v>3</v>
      </c>
      <c r="AA220" s="95" t="s">
        <v>92</v>
      </c>
      <c r="AB220" s="93">
        <v>2</v>
      </c>
      <c r="AC220" s="95" t="s">
        <v>93</v>
      </c>
      <c r="AD220" s="93">
        <v>4</v>
      </c>
      <c r="AE220" s="95" t="s">
        <v>94</v>
      </c>
      <c r="AF220" s="93">
        <v>3</v>
      </c>
      <c r="AG220" s="95" t="s">
        <v>90</v>
      </c>
      <c r="AH220" s="93">
        <v>4</v>
      </c>
      <c r="AI220" s="97" t="s">
        <v>89</v>
      </c>
      <c r="AJ220" s="93">
        <v>4</v>
      </c>
      <c r="AK220" s="94">
        <f>AVERAGE(Z220,AB220,AD220,AF220,AH220,AJ220)</f>
        <v>3.3333333333333335</v>
      </c>
      <c r="AL220" s="108"/>
      <c r="AM220" s="94">
        <f>W220/AK220</f>
        <v>1.2</v>
      </c>
      <c r="AN220" s="93" t="str">
        <f>_xlfn.IFS(AM220&gt;4,"HIGH",AM220&gt;3,"MEDIUM HIGH",AM220&gt;2,"MEDIUM",AM220&gt;1,"MEDIUM LOW",AM220&lt;=1,"LOW")</f>
        <v>MEDIUM LOW</v>
      </c>
      <c r="AO220" s="93">
        <v>2</v>
      </c>
      <c r="AP220" s="93">
        <f>AO220*C220</f>
        <v>8</v>
      </c>
      <c r="AQ220" s="93" t="str">
        <f>_xlfn.IFS(AP220&lt;=5,"LOW RISK",AND(AP220&gt;5,AP220&lt;=12),"MODERATE RISK",AP220&gt;12,"HIGH RISK")</f>
        <v>MODERATE RISK</v>
      </c>
    </row>
    <row r="221" spans="1:43" ht="56.25">
      <c r="A221" s="108"/>
      <c r="B221" s="93" t="s">
        <v>312</v>
      </c>
      <c r="C221" s="93">
        <v>4</v>
      </c>
      <c r="D221" s="108"/>
      <c r="E221" s="108" t="str">
        <f>VLOOKUP(F221,Sheet2!E:F,2,FALSE)</f>
        <v>URBAN</v>
      </c>
      <c r="F221" s="100" t="s">
        <v>257</v>
      </c>
      <c r="G221" s="108" t="s">
        <v>1</v>
      </c>
      <c r="H221" s="101">
        <v>2600000</v>
      </c>
      <c r="I221" s="102">
        <v>3.6743800000000002</v>
      </c>
      <c r="J221" s="103">
        <v>1.55643</v>
      </c>
      <c r="K221" s="101">
        <f>H221*J221</f>
        <v>4046718</v>
      </c>
      <c r="L221" s="104">
        <f>J221/I221</f>
        <v>0.42358983012099999</v>
      </c>
      <c r="M221" s="99">
        <f>_xlfn.IFS(L221&lt;=5%,1,AND(L221&gt;5%,L221&lt;=15%),2,AND(L221&gt;15%,L221&lt;=30%),3,AND(L221&gt;30%,L221&lt;=50%),4,L221&gt;50%,5)</f>
        <v>4</v>
      </c>
      <c r="N221" s="99" t="str">
        <f>ROUND(L221*100,2)&amp; "% of the road is exposed with a value of "&amp; ROUND(K221*1,2)</f>
        <v>42.36% of the road is exposed with a value of 4046718</v>
      </c>
      <c r="O221" s="106">
        <v>0.57587909999999998</v>
      </c>
      <c r="P221" s="107">
        <v>0.37</v>
      </c>
      <c r="Q221" s="93">
        <f>_xlfn.IFS(P221&lt;=5%,1,AND(P221&gt;5%,P221&lt;=15%),2,AND(P221&gt;15%,P221&lt;=30%),3,AND(P221&gt;30%,P221&lt;=50%),4,P221&gt;50%,5)</f>
        <v>4</v>
      </c>
      <c r="R221" s="106">
        <v>0.9805509</v>
      </c>
      <c r="S221" s="107">
        <v>0.63</v>
      </c>
      <c r="T221" s="93">
        <f>_xlfn.IFS(S221&lt;=5%,1,AND(S221&gt;5%,S221&lt;=15%),2,AND(S221&gt;15%,S221&lt;=30%),3,AND(S221&gt;30%,S221&lt;=50%),4,S221&gt;50%,5)</f>
        <v>5</v>
      </c>
      <c r="U221" s="94">
        <f>AVERAGE(Q221,T221)</f>
        <v>4.5</v>
      </c>
      <c r="V221" s="93" t="str">
        <f>ROUND(P221*100,2)&amp;"% of the exposed length is cement/asphalt road while " &amp;ROUND(S221*100,2)&amp;"% is rough road"</f>
        <v>37% of the exposed length is cement/asphalt road while 63% is rough road</v>
      </c>
      <c r="W221" s="94">
        <f>AVERAGE(M221,U221)</f>
        <v>4.25</v>
      </c>
      <c r="X221" s="93" t="str">
        <f>_xlfn.IFS(AND(W221&gt;4,W221&lt;=5),"VERY HIGH",AND(W221&gt;3,W221&lt;=4),"HIGH",AND(W221&gt;2,W221&lt;=3),"MODERATE",AND(W221&gt;1,W221&lt;=2),"LOW",W221&lt;=1,"VERY LOW")</f>
        <v>VERY HIGH</v>
      </c>
      <c r="Y221" s="95" t="s">
        <v>91</v>
      </c>
      <c r="Z221" s="93">
        <v>3</v>
      </c>
      <c r="AA221" s="95" t="s">
        <v>92</v>
      </c>
      <c r="AB221" s="93">
        <v>2</v>
      </c>
      <c r="AC221" s="95" t="s">
        <v>93</v>
      </c>
      <c r="AD221" s="93">
        <v>4</v>
      </c>
      <c r="AE221" s="95" t="s">
        <v>94</v>
      </c>
      <c r="AF221" s="93">
        <v>3</v>
      </c>
      <c r="AG221" s="95" t="s">
        <v>90</v>
      </c>
      <c r="AH221" s="93">
        <v>4</v>
      </c>
      <c r="AI221" s="97" t="s">
        <v>89</v>
      </c>
      <c r="AJ221" s="93">
        <v>4</v>
      </c>
      <c r="AK221" s="94">
        <f>AVERAGE(Z221,AB221,AD221,AF221,AH221,AJ221)</f>
        <v>3.3333333333333335</v>
      </c>
      <c r="AL221" s="108"/>
      <c r="AM221" s="94">
        <f>W221/AK221</f>
        <v>1.2749999999999999</v>
      </c>
      <c r="AN221" s="93" t="str">
        <f>_xlfn.IFS(AM221&gt;4,"HIGH",AM221&gt;3,"MEDIUM HIGH",AM221&gt;2,"MEDIUM",AM221&gt;1,"MEDIUM LOW",AM221&lt;=1,"LOW")</f>
        <v>MEDIUM LOW</v>
      </c>
      <c r="AO221" s="93">
        <v>2</v>
      </c>
      <c r="AP221" s="93">
        <f>AO221*C221</f>
        <v>8</v>
      </c>
      <c r="AQ221" s="93" t="str">
        <f>_xlfn.IFS(AP221&lt;=5,"LOW RISK",AND(AP221&gt;5,AP221&lt;=12),"MODERATE RISK",AP221&gt;12,"HIGH RISK")</f>
        <v>MODERATE RISK</v>
      </c>
    </row>
    <row r="222" spans="1:43" ht="56.25">
      <c r="A222" s="108"/>
      <c r="B222" s="93" t="s">
        <v>312</v>
      </c>
      <c r="C222" s="93">
        <v>4</v>
      </c>
      <c r="D222" s="108"/>
      <c r="E222" s="108" t="str">
        <f>VLOOKUP(F222,Sheet2!E:F,2,FALSE)</f>
        <v>URBAN</v>
      </c>
      <c r="F222" s="100" t="s">
        <v>257</v>
      </c>
      <c r="G222" s="108" t="s">
        <v>1</v>
      </c>
      <c r="H222" s="101">
        <v>2600000</v>
      </c>
      <c r="I222" s="102">
        <v>3.6743800000000002</v>
      </c>
      <c r="J222" s="103">
        <v>2.0481199999999999</v>
      </c>
      <c r="K222" s="101">
        <f>H222*J222</f>
        <v>5325112</v>
      </c>
      <c r="L222" s="104">
        <f>J222/I222</f>
        <v>0.55740560312215937</v>
      </c>
      <c r="M222" s="99">
        <f>_xlfn.IFS(L222&lt;=5%,1,AND(L222&gt;5%,L222&lt;=15%),2,AND(L222&gt;15%,L222&lt;=30%),3,AND(L222&gt;30%,L222&lt;=50%),4,L222&gt;50%,5)</f>
        <v>5</v>
      </c>
      <c r="N222" s="99" t="str">
        <f>ROUND(L222*100,2)&amp; "% of the road is exposed with a value of "&amp; ROUND(K222*1,2)</f>
        <v>55.74% of the road is exposed with a value of 5325112</v>
      </c>
      <c r="O222" s="106">
        <v>0.75780439999999993</v>
      </c>
      <c r="P222" s="107">
        <v>0.37</v>
      </c>
      <c r="Q222" s="93">
        <f>_xlfn.IFS(P222&lt;=5%,1,AND(P222&gt;5%,P222&lt;=15%),2,AND(P222&gt;15%,P222&lt;=30%),3,AND(P222&gt;30%,P222&lt;=50%),4,P222&gt;50%,5)</f>
        <v>4</v>
      </c>
      <c r="R222" s="106">
        <v>1.2903156</v>
      </c>
      <c r="S222" s="107">
        <v>0.63</v>
      </c>
      <c r="T222" s="93">
        <f>_xlfn.IFS(S222&lt;=5%,1,AND(S222&gt;5%,S222&lt;=15%),2,AND(S222&gt;15%,S222&lt;=30%),3,AND(S222&gt;30%,S222&lt;=50%),4,S222&gt;50%,5)</f>
        <v>5</v>
      </c>
      <c r="U222" s="94">
        <f>AVERAGE(Q222,T222)</f>
        <v>4.5</v>
      </c>
      <c r="V222" s="93" t="str">
        <f>ROUND(P222*100,2)&amp;"% of the exposed length is cement/asphalt road while " &amp;ROUND(S222*100,2)&amp;"% is rough road"</f>
        <v>37% of the exposed length is cement/asphalt road while 63% is rough road</v>
      </c>
      <c r="W222" s="94">
        <f>AVERAGE(M222,U222)</f>
        <v>4.75</v>
      </c>
      <c r="X222" s="93" t="str">
        <f>_xlfn.IFS(AND(W222&gt;4,W222&lt;=5),"VERY HIGH",AND(W222&gt;3,W222&lt;=4),"HIGH",AND(W222&gt;2,W222&lt;=3),"MODERATE",AND(W222&gt;1,W222&lt;=2),"LOW",W222&lt;=1,"VERY LOW")</f>
        <v>VERY HIGH</v>
      </c>
      <c r="Y222" s="95" t="s">
        <v>91</v>
      </c>
      <c r="Z222" s="93">
        <v>3</v>
      </c>
      <c r="AA222" s="95" t="s">
        <v>92</v>
      </c>
      <c r="AB222" s="93">
        <v>2</v>
      </c>
      <c r="AC222" s="95" t="s">
        <v>93</v>
      </c>
      <c r="AD222" s="93">
        <v>4</v>
      </c>
      <c r="AE222" s="95" t="s">
        <v>94</v>
      </c>
      <c r="AF222" s="93">
        <v>3</v>
      </c>
      <c r="AG222" s="95" t="s">
        <v>90</v>
      </c>
      <c r="AH222" s="93">
        <v>4</v>
      </c>
      <c r="AI222" s="97" t="s">
        <v>89</v>
      </c>
      <c r="AJ222" s="93">
        <v>4</v>
      </c>
      <c r="AK222" s="94">
        <f>AVERAGE(Z222,AB222,AD222,AF222,AH222,AJ222)</f>
        <v>3.3333333333333335</v>
      </c>
      <c r="AL222" s="108"/>
      <c r="AM222" s="94">
        <f>W222/AK222</f>
        <v>1.425</v>
      </c>
      <c r="AN222" s="93" t="str">
        <f>_xlfn.IFS(AM222&gt;4,"HIGH",AM222&gt;3,"MEDIUM HIGH",AM222&gt;2,"MEDIUM",AM222&gt;1,"MEDIUM LOW",AM222&lt;=1,"LOW")</f>
        <v>MEDIUM LOW</v>
      </c>
      <c r="AO222" s="93">
        <v>2</v>
      </c>
      <c r="AP222" s="93">
        <f>AO222*C222</f>
        <v>8</v>
      </c>
      <c r="AQ222" s="93" t="str">
        <f>_xlfn.IFS(AP222&lt;=5,"LOW RISK",AND(AP222&gt;5,AP222&lt;=12),"MODERATE RISK",AP222&gt;12,"HIGH RISK")</f>
        <v>MODERATE RISK</v>
      </c>
    </row>
    <row r="223" spans="1:43" ht="56.25">
      <c r="A223" s="108"/>
      <c r="B223" s="93" t="s">
        <v>312</v>
      </c>
      <c r="C223" s="93">
        <v>4</v>
      </c>
      <c r="D223" s="108"/>
      <c r="E223" s="108" t="str">
        <f>VLOOKUP(F223,Sheet2!E:F,2,FALSE)</f>
        <v>URBAN</v>
      </c>
      <c r="F223" s="100" t="s">
        <v>257</v>
      </c>
      <c r="G223" s="108" t="s">
        <v>1</v>
      </c>
      <c r="H223" s="101">
        <v>2600000</v>
      </c>
      <c r="I223" s="102">
        <v>3.6743800000000002</v>
      </c>
      <c r="J223" s="103">
        <v>6.9831000000000004E-2</v>
      </c>
      <c r="K223" s="101">
        <f>H223*J223</f>
        <v>181560.6</v>
      </c>
      <c r="L223" s="104">
        <f>J223/I223</f>
        <v>1.9004838911598692E-2</v>
      </c>
      <c r="M223" s="99">
        <f>_xlfn.IFS(L223&lt;=5%,1,AND(L223&gt;5%,L223&lt;=15%),2,AND(L223&gt;15%,L223&lt;=30%),3,AND(L223&gt;30%,L223&lt;=50%),4,L223&gt;50%,5)</f>
        <v>1</v>
      </c>
      <c r="N223" s="99" t="str">
        <f>ROUND(L223*100,2)&amp; "% of the road is exposed with a value of "&amp; ROUND(K223*1,2)</f>
        <v>1.9% of the road is exposed with a value of 181560.6</v>
      </c>
      <c r="O223" s="106">
        <v>2.5837470000000001E-2</v>
      </c>
      <c r="P223" s="107">
        <v>0.37</v>
      </c>
      <c r="Q223" s="93">
        <f>_xlfn.IFS(P223&lt;=5%,1,AND(P223&gt;5%,P223&lt;=15%),2,AND(P223&gt;15%,P223&lt;=30%),3,AND(P223&gt;30%,P223&lt;=50%),4,P223&gt;50%,5)</f>
        <v>4</v>
      </c>
      <c r="R223" s="106">
        <v>4.3993530000000003E-2</v>
      </c>
      <c r="S223" s="107">
        <v>0.63</v>
      </c>
      <c r="T223" s="93">
        <f>_xlfn.IFS(S223&lt;=5%,1,AND(S223&gt;5%,S223&lt;=15%),2,AND(S223&gt;15%,S223&lt;=30%),3,AND(S223&gt;30%,S223&lt;=50%),4,S223&gt;50%,5)</f>
        <v>5</v>
      </c>
      <c r="U223" s="94">
        <f>AVERAGE(Q223,T223)</f>
        <v>4.5</v>
      </c>
      <c r="V223" s="93" t="str">
        <f>ROUND(P223*100,2)&amp;"% of the exposed length is cement/asphalt road while " &amp;ROUND(S223*100,2)&amp;"% is rough road"</f>
        <v>37% of the exposed length is cement/asphalt road while 63% is rough road</v>
      </c>
      <c r="W223" s="94">
        <f>AVERAGE(M223,U223)</f>
        <v>2.75</v>
      </c>
      <c r="X223" s="93" t="str">
        <f>_xlfn.IFS(AND(W223&gt;4,W223&lt;=5),"VERY HIGH",AND(W223&gt;3,W223&lt;=4),"HIGH",AND(W223&gt;2,W223&lt;=3),"MODERATE",AND(W223&gt;1,W223&lt;=2),"LOW",W223&lt;=1,"VERY LOW")</f>
        <v>MODERATE</v>
      </c>
      <c r="Y223" s="95" t="s">
        <v>91</v>
      </c>
      <c r="Z223" s="93">
        <v>3</v>
      </c>
      <c r="AA223" s="95" t="s">
        <v>92</v>
      </c>
      <c r="AB223" s="93">
        <v>2</v>
      </c>
      <c r="AC223" s="95" t="s">
        <v>93</v>
      </c>
      <c r="AD223" s="93">
        <v>4</v>
      </c>
      <c r="AE223" s="95" t="s">
        <v>94</v>
      </c>
      <c r="AF223" s="93">
        <v>3</v>
      </c>
      <c r="AG223" s="95" t="s">
        <v>90</v>
      </c>
      <c r="AH223" s="93">
        <v>4</v>
      </c>
      <c r="AI223" s="97" t="s">
        <v>89</v>
      </c>
      <c r="AJ223" s="93">
        <v>4</v>
      </c>
      <c r="AK223" s="94">
        <f>AVERAGE(Z223,AB223,AD223,AF223,AH223,AJ223)</f>
        <v>3.3333333333333335</v>
      </c>
      <c r="AL223" s="108"/>
      <c r="AM223" s="94">
        <f>W223/AK223</f>
        <v>0.82499999999999996</v>
      </c>
      <c r="AN223" s="93" t="str">
        <f>_xlfn.IFS(AM223&gt;4,"HIGH",AM223&gt;3,"MEDIUM HIGH",AM223&gt;2,"MEDIUM",AM223&gt;1,"MEDIUM LOW",AM223&lt;=1,"LOW")</f>
        <v>LOW</v>
      </c>
      <c r="AO223" s="93">
        <v>2</v>
      </c>
      <c r="AP223" s="93">
        <f>AO223*C223</f>
        <v>8</v>
      </c>
      <c r="AQ223" s="93" t="str">
        <f>_xlfn.IFS(AP223&lt;=5,"LOW RISK",AND(AP223&gt;5,AP223&lt;=12),"MODERATE RISK",AP223&gt;12,"HIGH RISK")</f>
        <v>MODERATE RISK</v>
      </c>
    </row>
    <row r="224" spans="1:43" ht="56.25">
      <c r="A224" s="108"/>
      <c r="B224" s="93" t="s">
        <v>312</v>
      </c>
      <c r="C224" s="93">
        <v>4</v>
      </c>
      <c r="D224" s="108"/>
      <c r="E224" s="108" t="str">
        <f>VLOOKUP(F224,Sheet2!E:F,2,FALSE)</f>
        <v>URBAN</v>
      </c>
      <c r="F224" s="100" t="s">
        <v>258</v>
      </c>
      <c r="G224" s="108" t="s">
        <v>49</v>
      </c>
      <c r="H224" s="101">
        <v>2600000</v>
      </c>
      <c r="I224" s="102">
        <v>0.85608099999999998</v>
      </c>
      <c r="J224" s="103">
        <v>0.106631</v>
      </c>
      <c r="K224" s="101">
        <f>H224*J224</f>
        <v>277240.60000000003</v>
      </c>
      <c r="L224" s="104">
        <f>J224/I224</f>
        <v>0.12455713886886872</v>
      </c>
      <c r="M224" s="99">
        <f>_xlfn.IFS(L224&lt;=5%,1,AND(L224&gt;5%,L224&lt;=15%),2,AND(L224&gt;15%,L224&lt;=30%),3,AND(L224&gt;30%,L224&lt;=50%),4,L224&gt;50%,5)</f>
        <v>2</v>
      </c>
      <c r="N224" s="99" t="str">
        <f>ROUND(L224*100,2)&amp; "% of the road is exposed with a value of "&amp; ROUND(K224*1,2)</f>
        <v>12.46% of the road is exposed with a value of 277240.6</v>
      </c>
      <c r="O224" s="106">
        <v>0.106631</v>
      </c>
      <c r="P224" s="107">
        <v>1</v>
      </c>
      <c r="Q224" s="93">
        <f>_xlfn.IFS(P224&lt;=5%,1,AND(P224&gt;5%,P224&lt;=15%),2,AND(P224&gt;15%,P224&lt;=30%),3,AND(P224&gt;30%,P224&lt;=50%),4,P224&gt;50%,5)</f>
        <v>5</v>
      </c>
      <c r="R224" s="106">
        <v>0</v>
      </c>
      <c r="S224" s="107">
        <v>0</v>
      </c>
      <c r="T224" s="93">
        <f>_xlfn.IFS(S224&lt;=5%,1,AND(S224&gt;5%,S224&lt;=15%),2,AND(S224&gt;15%,S224&lt;=30%),3,AND(S224&gt;30%,S224&lt;=50%),4,S224&gt;50%,5)</f>
        <v>1</v>
      </c>
      <c r="U224" s="94">
        <f>AVERAGE(Q224,T224)</f>
        <v>3</v>
      </c>
      <c r="V224" s="93" t="str">
        <f>ROUND(P224*100,2)&amp;"% of the exposed length is cement/asphalt road while " &amp;ROUND(S224*100,2)&amp;"% is rough road"</f>
        <v>100% of the exposed length is cement/asphalt road while 0% is rough road</v>
      </c>
      <c r="W224" s="94">
        <f>AVERAGE(M224,U224)</f>
        <v>2.5</v>
      </c>
      <c r="X224" s="93" t="str">
        <f>_xlfn.IFS(AND(W224&gt;4,W224&lt;=5),"VERY HIGH",AND(W224&gt;3,W224&lt;=4),"HIGH",AND(W224&gt;2,W224&lt;=3),"MODERATE",AND(W224&gt;1,W224&lt;=2),"LOW",W224&lt;=1,"VERY LOW")</f>
        <v>MODERATE</v>
      </c>
      <c r="Y224" s="95" t="s">
        <v>91</v>
      </c>
      <c r="Z224" s="93">
        <v>3</v>
      </c>
      <c r="AA224" s="95" t="s">
        <v>92</v>
      </c>
      <c r="AB224" s="93">
        <v>2</v>
      </c>
      <c r="AC224" s="95" t="s">
        <v>93</v>
      </c>
      <c r="AD224" s="93">
        <v>4</v>
      </c>
      <c r="AE224" s="95" t="s">
        <v>94</v>
      </c>
      <c r="AF224" s="93">
        <v>3</v>
      </c>
      <c r="AG224" s="95" t="s">
        <v>90</v>
      </c>
      <c r="AH224" s="93">
        <v>4</v>
      </c>
      <c r="AI224" s="97" t="s">
        <v>89</v>
      </c>
      <c r="AJ224" s="93">
        <v>4</v>
      </c>
      <c r="AK224" s="94">
        <f>AVERAGE(Z224,AB224,AD224,AF224,AH224,AJ224)</f>
        <v>3.3333333333333335</v>
      </c>
      <c r="AL224" s="108"/>
      <c r="AM224" s="94">
        <f>W224/AK224</f>
        <v>0.75</v>
      </c>
      <c r="AN224" s="93" t="str">
        <f>_xlfn.IFS(AM224&gt;4,"HIGH",AM224&gt;3,"MEDIUM HIGH",AM224&gt;2,"MEDIUM",AM224&gt;1,"MEDIUM LOW",AM224&lt;=1,"LOW")</f>
        <v>LOW</v>
      </c>
      <c r="AO224" s="93">
        <v>2</v>
      </c>
      <c r="AP224" s="93">
        <f>AO224*C224</f>
        <v>8</v>
      </c>
      <c r="AQ224" s="93" t="str">
        <f>_xlfn.IFS(AP224&lt;=5,"LOW RISK",AND(AP224&gt;5,AP224&lt;=12),"MODERATE RISK",AP224&gt;12,"HIGH RISK")</f>
        <v>MODERATE RISK</v>
      </c>
    </row>
    <row r="225" spans="1:43" ht="56.25">
      <c r="A225" s="108"/>
      <c r="B225" s="93" t="s">
        <v>312</v>
      </c>
      <c r="C225" s="93">
        <v>4</v>
      </c>
      <c r="D225" s="108"/>
      <c r="E225" s="108" t="str">
        <f>VLOOKUP(F225,Sheet2!E:F,2,FALSE)</f>
        <v>URBAN</v>
      </c>
      <c r="F225" s="100" t="s">
        <v>258</v>
      </c>
      <c r="G225" s="108" t="s">
        <v>49</v>
      </c>
      <c r="H225" s="101">
        <v>2600000</v>
      </c>
      <c r="I225" s="102">
        <v>0.85608099999999998</v>
      </c>
      <c r="J225" s="103">
        <v>0.70284000000000002</v>
      </c>
      <c r="K225" s="101">
        <f>H225*J225</f>
        <v>1827384</v>
      </c>
      <c r="L225" s="104">
        <f>J225/I225</f>
        <v>0.82099707854747395</v>
      </c>
      <c r="M225" s="99">
        <f>_xlfn.IFS(L225&lt;=5%,1,AND(L225&gt;5%,L225&lt;=15%),2,AND(L225&gt;15%,L225&lt;=30%),3,AND(L225&gt;30%,L225&lt;=50%),4,L225&gt;50%,5)</f>
        <v>5</v>
      </c>
      <c r="N225" s="99" t="str">
        <f>ROUND(L225*100,2)&amp; "% of the road is exposed with a value of "&amp; ROUND(K225*1,2)</f>
        <v>82.1% of the road is exposed with a value of 1827384</v>
      </c>
      <c r="O225" s="106">
        <v>0.70284000000000002</v>
      </c>
      <c r="P225" s="107">
        <v>1</v>
      </c>
      <c r="Q225" s="93">
        <f>_xlfn.IFS(P225&lt;=5%,1,AND(P225&gt;5%,P225&lt;=15%),2,AND(P225&gt;15%,P225&lt;=30%),3,AND(P225&gt;30%,P225&lt;=50%),4,P225&gt;50%,5)</f>
        <v>5</v>
      </c>
      <c r="R225" s="106">
        <v>0</v>
      </c>
      <c r="S225" s="107">
        <v>0</v>
      </c>
      <c r="T225" s="93">
        <f>_xlfn.IFS(S225&lt;=5%,1,AND(S225&gt;5%,S225&lt;=15%),2,AND(S225&gt;15%,S225&lt;=30%),3,AND(S225&gt;30%,S225&lt;=50%),4,S225&gt;50%,5)</f>
        <v>1</v>
      </c>
      <c r="U225" s="94">
        <f>AVERAGE(Q225,T225)</f>
        <v>3</v>
      </c>
      <c r="V225" s="93" t="str">
        <f>ROUND(P225*100,2)&amp;"% of the exposed length is cement/asphalt road while " &amp;ROUND(S225*100,2)&amp;"% is rough road"</f>
        <v>100% of the exposed length is cement/asphalt road while 0% is rough road</v>
      </c>
      <c r="W225" s="94">
        <f>AVERAGE(M225,U225)</f>
        <v>4</v>
      </c>
      <c r="X225" s="93" t="str">
        <f>_xlfn.IFS(AND(W225&gt;4,W225&lt;=5),"VERY HIGH",AND(W225&gt;3,W225&lt;=4),"HIGH",AND(W225&gt;2,W225&lt;=3),"MODERATE",AND(W225&gt;1,W225&lt;=2),"LOW",W225&lt;=1,"VERY LOW")</f>
        <v>HIGH</v>
      </c>
      <c r="Y225" s="95" t="s">
        <v>91</v>
      </c>
      <c r="Z225" s="93">
        <v>3</v>
      </c>
      <c r="AA225" s="95" t="s">
        <v>92</v>
      </c>
      <c r="AB225" s="93">
        <v>2</v>
      </c>
      <c r="AC225" s="95" t="s">
        <v>93</v>
      </c>
      <c r="AD225" s="93">
        <v>4</v>
      </c>
      <c r="AE225" s="95" t="s">
        <v>94</v>
      </c>
      <c r="AF225" s="93">
        <v>3</v>
      </c>
      <c r="AG225" s="95" t="s">
        <v>90</v>
      </c>
      <c r="AH225" s="93">
        <v>4</v>
      </c>
      <c r="AI225" s="97" t="s">
        <v>89</v>
      </c>
      <c r="AJ225" s="93">
        <v>4</v>
      </c>
      <c r="AK225" s="94">
        <f>AVERAGE(Z225,AB225,AD225,AF225,AH225,AJ225)</f>
        <v>3.3333333333333335</v>
      </c>
      <c r="AL225" s="108"/>
      <c r="AM225" s="94">
        <f>W225/AK225</f>
        <v>1.2</v>
      </c>
      <c r="AN225" s="93" t="str">
        <f>_xlfn.IFS(AM225&gt;4,"HIGH",AM225&gt;3,"MEDIUM HIGH",AM225&gt;2,"MEDIUM",AM225&gt;1,"MEDIUM LOW",AM225&lt;=1,"LOW")</f>
        <v>MEDIUM LOW</v>
      </c>
      <c r="AO225" s="93">
        <v>2</v>
      </c>
      <c r="AP225" s="93">
        <f>AO225*C225</f>
        <v>8</v>
      </c>
      <c r="AQ225" s="93" t="str">
        <f>_xlfn.IFS(AP225&lt;=5,"LOW RISK",AND(AP225&gt;5,AP225&lt;=12),"MODERATE RISK",AP225&gt;12,"HIGH RISK")</f>
        <v>MODERATE RISK</v>
      </c>
    </row>
    <row r="226" spans="1:43" ht="56.25">
      <c r="A226" s="108"/>
      <c r="B226" s="93" t="s">
        <v>312</v>
      </c>
      <c r="C226" s="93">
        <v>4</v>
      </c>
      <c r="D226" s="108"/>
      <c r="E226" s="108" t="str">
        <f>VLOOKUP(F226,Sheet2!E:F,2,FALSE)</f>
        <v>URBAN</v>
      </c>
      <c r="F226" s="100" t="s">
        <v>259</v>
      </c>
      <c r="G226" s="108" t="s">
        <v>49</v>
      </c>
      <c r="H226" s="101">
        <v>2600000</v>
      </c>
      <c r="I226" s="102">
        <v>1.65096</v>
      </c>
      <c r="J226" s="103">
        <v>0.79353200000000002</v>
      </c>
      <c r="K226" s="101">
        <f>H226*J226</f>
        <v>2063183.2</v>
      </c>
      <c r="L226" s="104">
        <f>J226/I226</f>
        <v>0.48064883461743474</v>
      </c>
      <c r="M226" s="99">
        <f>_xlfn.IFS(L226&lt;=5%,1,AND(L226&gt;5%,L226&lt;=15%),2,AND(L226&gt;15%,L226&lt;=30%),3,AND(L226&gt;30%,L226&lt;=50%),4,L226&gt;50%,5)</f>
        <v>4</v>
      </c>
      <c r="N226" s="99" t="str">
        <f>ROUND(L226*100,2)&amp; "% of the road is exposed with a value of "&amp; ROUND(K226*1,2)</f>
        <v>48.06% of the road is exposed with a value of 2063183.2</v>
      </c>
      <c r="O226" s="106">
        <v>0.40398714120000001</v>
      </c>
      <c r="P226" s="107">
        <v>0.5091</v>
      </c>
      <c r="Q226" s="93">
        <f>_xlfn.IFS(P226&lt;=5%,1,AND(P226&gt;5%,P226&lt;=15%),2,AND(P226&gt;15%,P226&lt;=30%),3,AND(P226&gt;30%,P226&lt;=50%),4,P226&gt;50%,5)</f>
        <v>5</v>
      </c>
      <c r="R226" s="106">
        <v>0.3895448588</v>
      </c>
      <c r="S226" s="107">
        <v>0.4909</v>
      </c>
      <c r="T226" s="93">
        <f>_xlfn.IFS(S226&lt;=5%,1,AND(S226&gt;5%,S226&lt;=15%),2,AND(S226&gt;15%,S226&lt;=30%),3,AND(S226&gt;30%,S226&lt;=50%),4,S226&gt;50%,5)</f>
        <v>4</v>
      </c>
      <c r="U226" s="94">
        <f>AVERAGE(Q226,T226)</f>
        <v>4.5</v>
      </c>
      <c r="V226" s="93" t="str">
        <f>ROUND(P226*100,2)&amp;"% of the exposed length is cement/asphalt road while " &amp;ROUND(S226*100,2)&amp;"% is rough road"</f>
        <v>50.91% of the exposed length is cement/asphalt road while 49.09% is rough road</v>
      </c>
      <c r="W226" s="94">
        <f>AVERAGE(M226,U226)</f>
        <v>4.25</v>
      </c>
      <c r="X226" s="93" t="str">
        <f>_xlfn.IFS(AND(W226&gt;4,W226&lt;=5),"VERY HIGH",AND(W226&gt;3,W226&lt;=4),"HIGH",AND(W226&gt;2,W226&lt;=3),"MODERATE",AND(W226&gt;1,W226&lt;=2),"LOW",W226&lt;=1,"VERY LOW")</f>
        <v>VERY HIGH</v>
      </c>
      <c r="Y226" s="95" t="s">
        <v>91</v>
      </c>
      <c r="Z226" s="93">
        <v>3</v>
      </c>
      <c r="AA226" s="95" t="s">
        <v>92</v>
      </c>
      <c r="AB226" s="93">
        <v>2</v>
      </c>
      <c r="AC226" s="95" t="s">
        <v>93</v>
      </c>
      <c r="AD226" s="93">
        <v>4</v>
      </c>
      <c r="AE226" s="95" t="s">
        <v>94</v>
      </c>
      <c r="AF226" s="93">
        <v>3</v>
      </c>
      <c r="AG226" s="95" t="s">
        <v>90</v>
      </c>
      <c r="AH226" s="93">
        <v>4</v>
      </c>
      <c r="AI226" s="97" t="s">
        <v>89</v>
      </c>
      <c r="AJ226" s="93">
        <v>4</v>
      </c>
      <c r="AK226" s="94">
        <f>AVERAGE(Z226,AB226,AD226,AF226,AH226,AJ226)</f>
        <v>3.3333333333333335</v>
      </c>
      <c r="AL226" s="108"/>
      <c r="AM226" s="94">
        <f>W226/AK226</f>
        <v>1.2749999999999999</v>
      </c>
      <c r="AN226" s="93" t="str">
        <f>_xlfn.IFS(AM226&gt;4,"HIGH",AM226&gt;3,"MEDIUM HIGH",AM226&gt;2,"MEDIUM",AM226&gt;1,"MEDIUM LOW",AM226&lt;=1,"LOW")</f>
        <v>MEDIUM LOW</v>
      </c>
      <c r="AO226" s="93">
        <v>2</v>
      </c>
      <c r="AP226" s="93">
        <f>AO226*C226</f>
        <v>8</v>
      </c>
      <c r="AQ226" s="93" t="str">
        <f>_xlfn.IFS(AP226&lt;=5,"LOW RISK",AND(AP226&gt;5,AP226&lt;=12),"MODERATE RISK",AP226&gt;12,"HIGH RISK")</f>
        <v>MODERATE RISK</v>
      </c>
    </row>
    <row r="227" spans="1:43" ht="56.25">
      <c r="A227" s="108"/>
      <c r="B227" s="93" t="s">
        <v>312</v>
      </c>
      <c r="C227" s="93">
        <v>4</v>
      </c>
      <c r="D227" s="108"/>
      <c r="E227" s="108" t="str">
        <f>VLOOKUP(F227,Sheet2!E:F,2,FALSE)</f>
        <v>URBAN</v>
      </c>
      <c r="F227" s="100" t="s">
        <v>259</v>
      </c>
      <c r="G227" s="108" t="s">
        <v>300</v>
      </c>
      <c r="H227" s="101">
        <v>5200000</v>
      </c>
      <c r="I227" s="102">
        <v>0.59291700000000003</v>
      </c>
      <c r="J227" s="103">
        <v>0.40837499999999999</v>
      </c>
      <c r="K227" s="101">
        <f>H227*J227</f>
        <v>2123550</v>
      </c>
      <c r="L227" s="104">
        <f>J227/I227</f>
        <v>0.68875576176766728</v>
      </c>
      <c r="M227" s="99">
        <f>_xlfn.IFS(L227&lt;=5%,1,AND(L227&gt;5%,L227&lt;=15%),2,AND(L227&gt;15%,L227&lt;=30%),3,AND(L227&gt;30%,L227&lt;=50%),4,L227&gt;50%,5)</f>
        <v>5</v>
      </c>
      <c r="N227" s="99" t="str">
        <f>ROUND(L227*100,2)&amp; "% of the road is exposed with a value of "&amp; ROUND(K227*1,2)</f>
        <v>68.88% of the road is exposed with a value of 2123550</v>
      </c>
      <c r="O227" s="106">
        <v>0.40837499999999999</v>
      </c>
      <c r="P227" s="107">
        <v>1</v>
      </c>
      <c r="Q227" s="93">
        <f>_xlfn.IFS(P227&lt;=5%,1,AND(P227&gt;5%,P227&lt;=15%),2,AND(P227&gt;15%,P227&lt;=30%),3,AND(P227&gt;30%,P227&lt;=50%),4,P227&gt;50%,5)</f>
        <v>5</v>
      </c>
      <c r="R227" s="106">
        <v>0</v>
      </c>
      <c r="S227" s="107">
        <v>0</v>
      </c>
      <c r="T227" s="93">
        <f>_xlfn.IFS(S227&lt;=5%,1,AND(S227&gt;5%,S227&lt;=15%),2,AND(S227&gt;15%,S227&lt;=30%),3,AND(S227&gt;30%,S227&lt;=50%),4,S227&gt;50%,5)</f>
        <v>1</v>
      </c>
      <c r="U227" s="94">
        <f>AVERAGE(Q227,T227)</f>
        <v>3</v>
      </c>
      <c r="V227" s="93" t="str">
        <f>ROUND(P227*100,2)&amp;"% of the exposed length is cement/asphalt road while " &amp;ROUND(S227*100,2)&amp;"% is rough road"</f>
        <v>100% of the exposed length is cement/asphalt road while 0% is rough road</v>
      </c>
      <c r="W227" s="94">
        <f>AVERAGE(M227,U227)</f>
        <v>4</v>
      </c>
      <c r="X227" s="93" t="str">
        <f>_xlfn.IFS(AND(W227&gt;4,W227&lt;=5),"VERY HIGH",AND(W227&gt;3,W227&lt;=4),"HIGH",AND(W227&gt;2,W227&lt;=3),"MODERATE",AND(W227&gt;1,W227&lt;=2),"LOW",W227&lt;=1,"VERY LOW")</f>
        <v>HIGH</v>
      </c>
      <c r="Y227" s="95" t="s">
        <v>91</v>
      </c>
      <c r="Z227" s="93">
        <v>3</v>
      </c>
      <c r="AA227" s="95" t="s">
        <v>92</v>
      </c>
      <c r="AB227" s="93">
        <v>2</v>
      </c>
      <c r="AC227" s="95" t="s">
        <v>93</v>
      </c>
      <c r="AD227" s="93">
        <v>4</v>
      </c>
      <c r="AE227" s="95" t="s">
        <v>94</v>
      </c>
      <c r="AF227" s="93">
        <v>3</v>
      </c>
      <c r="AG227" s="95" t="s">
        <v>90</v>
      </c>
      <c r="AH227" s="93">
        <v>4</v>
      </c>
      <c r="AI227" s="97" t="s">
        <v>89</v>
      </c>
      <c r="AJ227" s="93">
        <v>4</v>
      </c>
      <c r="AK227" s="94">
        <f>AVERAGE(Z227,AB227,AD227,AF227,AH227,AJ227)</f>
        <v>3.3333333333333335</v>
      </c>
      <c r="AL227" s="108"/>
      <c r="AM227" s="94">
        <f>W227/AK227</f>
        <v>1.2</v>
      </c>
      <c r="AN227" s="93" t="str">
        <f>_xlfn.IFS(AM227&gt;4,"HIGH",AM227&gt;3,"MEDIUM HIGH",AM227&gt;2,"MEDIUM",AM227&gt;1,"MEDIUM LOW",AM227&lt;=1,"LOW")</f>
        <v>MEDIUM LOW</v>
      </c>
      <c r="AO227" s="93">
        <v>2</v>
      </c>
      <c r="AP227" s="93">
        <f>AO227*C227</f>
        <v>8</v>
      </c>
      <c r="AQ227" s="93" t="str">
        <f>_xlfn.IFS(AP227&lt;=5,"LOW RISK",AND(AP227&gt;5,AP227&lt;=12),"MODERATE RISK",AP227&gt;12,"HIGH RISK")</f>
        <v>MODERATE RISK</v>
      </c>
    </row>
    <row r="228" spans="1:43" ht="56.25">
      <c r="A228" s="108"/>
      <c r="B228" s="93" t="s">
        <v>312</v>
      </c>
      <c r="C228" s="93">
        <v>4</v>
      </c>
      <c r="D228" s="108"/>
      <c r="E228" s="108" t="str">
        <f>VLOOKUP(F228,Sheet2!E:F,2,FALSE)</f>
        <v>URBAN</v>
      </c>
      <c r="F228" s="100" t="s">
        <v>259</v>
      </c>
      <c r="G228" s="108" t="s">
        <v>1</v>
      </c>
      <c r="H228" s="101">
        <v>2600000</v>
      </c>
      <c r="I228" s="102">
        <v>2.4005299999999998</v>
      </c>
      <c r="J228" s="103">
        <v>2.9945099999999999E-2</v>
      </c>
      <c r="K228" s="101">
        <f>H228*J228</f>
        <v>77857.259999999995</v>
      </c>
      <c r="L228" s="104">
        <f>J228/I228</f>
        <v>1.2474370243237953E-2</v>
      </c>
      <c r="M228" s="99">
        <f>_xlfn.IFS(L228&lt;=5%,1,AND(L228&gt;5%,L228&lt;=15%),2,AND(L228&gt;15%,L228&lt;=30%),3,AND(L228&gt;30%,L228&lt;=50%),4,L228&gt;50%,5)</f>
        <v>1</v>
      </c>
      <c r="N228" s="99" t="str">
        <f>ROUND(L228*100,2)&amp; "% of the road is exposed with a value of "&amp; ROUND(K228*1,2)</f>
        <v>1.25% of the road is exposed with a value of 77857.26</v>
      </c>
      <c r="O228" s="106">
        <v>1.5272001E-2</v>
      </c>
      <c r="P228" s="107">
        <v>0.51</v>
      </c>
      <c r="Q228" s="93">
        <f>_xlfn.IFS(P228&lt;=5%,1,AND(P228&gt;5%,P228&lt;=15%),2,AND(P228&gt;15%,P228&lt;=30%),3,AND(P228&gt;30%,P228&lt;=50%),4,P228&gt;50%,5)</f>
        <v>5</v>
      </c>
      <c r="R228" s="106">
        <v>1.4673098999999998E-2</v>
      </c>
      <c r="S228" s="107">
        <v>0.49</v>
      </c>
      <c r="T228" s="93">
        <f>_xlfn.IFS(S228&lt;=5%,1,AND(S228&gt;5%,S228&lt;=15%),2,AND(S228&gt;15%,S228&lt;=30%),3,AND(S228&gt;30%,S228&lt;=50%),4,S228&gt;50%,5)</f>
        <v>4</v>
      </c>
      <c r="U228" s="94">
        <f>AVERAGE(Q228,T228)</f>
        <v>4.5</v>
      </c>
      <c r="V228" s="93" t="str">
        <f>ROUND(P228*100,2)&amp;"% of the exposed length is cement/asphalt road while " &amp;ROUND(S228*100,2)&amp;"% is rough road"</f>
        <v>51% of the exposed length is cement/asphalt road while 49% is rough road</v>
      </c>
      <c r="W228" s="94">
        <f>AVERAGE(M228,U228)</f>
        <v>2.75</v>
      </c>
      <c r="X228" s="93" t="str">
        <f>_xlfn.IFS(AND(W228&gt;4,W228&lt;=5),"VERY HIGH",AND(W228&gt;3,W228&lt;=4),"HIGH",AND(W228&gt;2,W228&lt;=3),"MODERATE",AND(W228&gt;1,W228&lt;=2),"LOW",W228&lt;=1,"VERY LOW")</f>
        <v>MODERATE</v>
      </c>
      <c r="Y228" s="95" t="s">
        <v>91</v>
      </c>
      <c r="Z228" s="93">
        <v>3</v>
      </c>
      <c r="AA228" s="95" t="s">
        <v>92</v>
      </c>
      <c r="AB228" s="93">
        <v>2</v>
      </c>
      <c r="AC228" s="95" t="s">
        <v>93</v>
      </c>
      <c r="AD228" s="93">
        <v>4</v>
      </c>
      <c r="AE228" s="95" t="s">
        <v>94</v>
      </c>
      <c r="AF228" s="93">
        <v>3</v>
      </c>
      <c r="AG228" s="95" t="s">
        <v>90</v>
      </c>
      <c r="AH228" s="93">
        <v>4</v>
      </c>
      <c r="AI228" s="97" t="s">
        <v>89</v>
      </c>
      <c r="AJ228" s="93">
        <v>4</v>
      </c>
      <c r="AK228" s="94">
        <f>AVERAGE(Z228,AB228,AD228,AF228,AH228,AJ228)</f>
        <v>3.3333333333333335</v>
      </c>
      <c r="AL228" s="108"/>
      <c r="AM228" s="94">
        <f>W228/AK228</f>
        <v>0.82499999999999996</v>
      </c>
      <c r="AN228" s="93" t="str">
        <f>_xlfn.IFS(AM228&gt;4,"HIGH",AM228&gt;3,"MEDIUM HIGH",AM228&gt;2,"MEDIUM",AM228&gt;1,"MEDIUM LOW",AM228&lt;=1,"LOW")</f>
        <v>LOW</v>
      </c>
      <c r="AO228" s="93">
        <v>2</v>
      </c>
      <c r="AP228" s="93">
        <f>AO228*C228</f>
        <v>8</v>
      </c>
      <c r="AQ228" s="93" t="str">
        <f>_xlfn.IFS(AP228&lt;=5,"LOW RISK",AND(AP228&gt;5,AP228&lt;=12),"MODERATE RISK",AP228&gt;12,"HIGH RISK")</f>
        <v>MODERATE RISK</v>
      </c>
    </row>
    <row r="229" spans="1:43" ht="56.25">
      <c r="A229" s="108"/>
      <c r="B229" s="93" t="s">
        <v>312</v>
      </c>
      <c r="C229" s="93">
        <v>4</v>
      </c>
      <c r="D229" s="108"/>
      <c r="E229" s="108" t="str">
        <f>VLOOKUP(F229,Sheet2!E:F,2,FALSE)</f>
        <v>URBAN</v>
      </c>
      <c r="F229" s="100" t="s">
        <v>259</v>
      </c>
      <c r="G229" s="108" t="s">
        <v>1</v>
      </c>
      <c r="H229" s="101">
        <v>2600000</v>
      </c>
      <c r="I229" s="102">
        <v>2.4005299999999998</v>
      </c>
      <c r="J229" s="103">
        <v>1.2435400000000001</v>
      </c>
      <c r="K229" s="101">
        <f>H229*J229</f>
        <v>3233204.0000000005</v>
      </c>
      <c r="L229" s="104">
        <f>J229/I229</f>
        <v>0.5180272689781007</v>
      </c>
      <c r="M229" s="99">
        <f>_xlfn.IFS(L229&lt;=5%,1,AND(L229&gt;5%,L229&lt;=15%),2,AND(L229&gt;15%,L229&lt;=30%),3,AND(L229&gt;30%,L229&lt;=50%),4,L229&gt;50%,5)</f>
        <v>5</v>
      </c>
      <c r="N229" s="99" t="str">
        <f>ROUND(L229*100,2)&amp; "% of the road is exposed with a value of "&amp; ROUND(K229*1,2)</f>
        <v>51.8% of the road is exposed with a value of 3233204</v>
      </c>
      <c r="O229" s="106">
        <v>0.63420540000000003</v>
      </c>
      <c r="P229" s="107">
        <v>0.51</v>
      </c>
      <c r="Q229" s="93">
        <f>_xlfn.IFS(P229&lt;=5%,1,AND(P229&gt;5%,P229&lt;=15%),2,AND(P229&gt;15%,P229&lt;=30%),3,AND(P229&gt;30%,P229&lt;=50%),4,P229&gt;50%,5)</f>
        <v>5</v>
      </c>
      <c r="R229" s="106">
        <v>0.60933460000000006</v>
      </c>
      <c r="S229" s="107">
        <v>0.49</v>
      </c>
      <c r="T229" s="93">
        <f>_xlfn.IFS(S229&lt;=5%,1,AND(S229&gt;5%,S229&lt;=15%),2,AND(S229&gt;15%,S229&lt;=30%),3,AND(S229&gt;30%,S229&lt;=50%),4,S229&gt;50%,5)</f>
        <v>4</v>
      </c>
      <c r="U229" s="94">
        <f>AVERAGE(Q229,T229)</f>
        <v>4.5</v>
      </c>
      <c r="V229" s="93" t="str">
        <f>ROUND(P229*100,2)&amp;"% of the exposed length is cement/asphalt road while " &amp;ROUND(S229*100,2)&amp;"% is rough road"</f>
        <v>51% of the exposed length is cement/asphalt road while 49% is rough road</v>
      </c>
      <c r="W229" s="94">
        <f>AVERAGE(M229,U229)</f>
        <v>4.75</v>
      </c>
      <c r="X229" s="93" t="str">
        <f>_xlfn.IFS(AND(W229&gt;4,W229&lt;=5),"VERY HIGH",AND(W229&gt;3,W229&lt;=4),"HIGH",AND(W229&gt;2,W229&lt;=3),"MODERATE",AND(W229&gt;1,W229&lt;=2),"LOW",W229&lt;=1,"VERY LOW")</f>
        <v>VERY HIGH</v>
      </c>
      <c r="Y229" s="95" t="s">
        <v>91</v>
      </c>
      <c r="Z229" s="93">
        <v>3</v>
      </c>
      <c r="AA229" s="95" t="s">
        <v>92</v>
      </c>
      <c r="AB229" s="93">
        <v>2</v>
      </c>
      <c r="AC229" s="95" t="s">
        <v>93</v>
      </c>
      <c r="AD229" s="93">
        <v>4</v>
      </c>
      <c r="AE229" s="95" t="s">
        <v>94</v>
      </c>
      <c r="AF229" s="93">
        <v>3</v>
      </c>
      <c r="AG229" s="95" t="s">
        <v>90</v>
      </c>
      <c r="AH229" s="93">
        <v>4</v>
      </c>
      <c r="AI229" s="97" t="s">
        <v>89</v>
      </c>
      <c r="AJ229" s="93">
        <v>4</v>
      </c>
      <c r="AK229" s="94">
        <f>AVERAGE(Z229,AB229,AD229,AF229,AH229,AJ229)</f>
        <v>3.3333333333333335</v>
      </c>
      <c r="AL229" s="108"/>
      <c r="AM229" s="94">
        <f>W229/AK229</f>
        <v>1.425</v>
      </c>
      <c r="AN229" s="93" t="str">
        <f>_xlfn.IFS(AM229&gt;4,"HIGH",AM229&gt;3,"MEDIUM HIGH",AM229&gt;2,"MEDIUM",AM229&gt;1,"MEDIUM LOW",AM229&lt;=1,"LOW")</f>
        <v>MEDIUM LOW</v>
      </c>
      <c r="AO229" s="93">
        <v>2</v>
      </c>
      <c r="AP229" s="93">
        <f>AO229*C229</f>
        <v>8</v>
      </c>
      <c r="AQ229" s="93" t="str">
        <f>_xlfn.IFS(AP229&lt;=5,"LOW RISK",AND(AP229&gt;5,AP229&lt;=12),"MODERATE RISK",AP229&gt;12,"HIGH RISK")</f>
        <v>MODERATE RISK</v>
      </c>
    </row>
    <row r="230" spans="1:43" ht="56.25">
      <c r="A230" s="108"/>
      <c r="B230" s="93" t="s">
        <v>312</v>
      </c>
      <c r="C230" s="93">
        <v>4</v>
      </c>
      <c r="D230" s="108"/>
      <c r="E230" s="108" t="str">
        <f>VLOOKUP(F230,Sheet2!E:F,2,FALSE)</f>
        <v>URBAN</v>
      </c>
      <c r="F230" s="100" t="s">
        <v>260</v>
      </c>
      <c r="G230" s="108" t="s">
        <v>49</v>
      </c>
      <c r="H230" s="101">
        <v>2600000</v>
      </c>
      <c r="I230" s="102">
        <v>7.5947500000000003</v>
      </c>
      <c r="J230" s="103">
        <v>1.2336</v>
      </c>
      <c r="K230" s="101">
        <f>H230*J230</f>
        <v>3207360</v>
      </c>
      <c r="L230" s="104">
        <f>J230/I230</f>
        <v>0.1624279930214951</v>
      </c>
      <c r="M230" s="99">
        <f>_xlfn.IFS(L230&lt;=5%,1,AND(L230&gt;5%,L230&lt;=15%),2,AND(L230&gt;15%,L230&lt;=30%),3,AND(L230&gt;30%,L230&lt;=50%),4,L230&gt;50%,5)</f>
        <v>3</v>
      </c>
      <c r="N230" s="99" t="str">
        <f>ROUND(L230*100,2)&amp; "% of the road is exposed with a value of "&amp; ROUND(K230*1,2)</f>
        <v>16.24% of the road is exposed with a value of 3207360</v>
      </c>
      <c r="O230" s="106">
        <v>0.72733056000000007</v>
      </c>
      <c r="P230" s="107">
        <v>0.58960000000000001</v>
      </c>
      <c r="Q230" s="93">
        <f>_xlfn.IFS(P230&lt;=5%,1,AND(P230&gt;5%,P230&lt;=15%),2,AND(P230&gt;15%,P230&lt;=30%),3,AND(P230&gt;30%,P230&lt;=50%),4,P230&gt;50%,5)</f>
        <v>5</v>
      </c>
      <c r="R230" s="106">
        <v>0.50626943999999996</v>
      </c>
      <c r="S230" s="107">
        <v>0.41039999999999993</v>
      </c>
      <c r="T230" s="93">
        <f>_xlfn.IFS(S230&lt;=5%,1,AND(S230&gt;5%,S230&lt;=15%),2,AND(S230&gt;15%,S230&lt;=30%),3,AND(S230&gt;30%,S230&lt;=50%),4,S230&gt;50%,5)</f>
        <v>4</v>
      </c>
      <c r="U230" s="94">
        <f>AVERAGE(Q230,T230)</f>
        <v>4.5</v>
      </c>
      <c r="V230" s="93" t="str">
        <f>ROUND(P230*100,2)&amp;"% of the exposed length is cement/asphalt road while " &amp;ROUND(S230*100,2)&amp;"% is rough road"</f>
        <v>58.96% of the exposed length is cement/asphalt road while 41.04% is rough road</v>
      </c>
      <c r="W230" s="94">
        <f>AVERAGE(M230,U230)</f>
        <v>3.75</v>
      </c>
      <c r="X230" s="93" t="str">
        <f>_xlfn.IFS(AND(W230&gt;4,W230&lt;=5),"VERY HIGH",AND(W230&gt;3,W230&lt;=4),"HIGH",AND(W230&gt;2,W230&lt;=3),"MODERATE",AND(W230&gt;1,W230&lt;=2),"LOW",W230&lt;=1,"VERY LOW")</f>
        <v>HIGH</v>
      </c>
      <c r="Y230" s="95" t="s">
        <v>91</v>
      </c>
      <c r="Z230" s="93">
        <v>3</v>
      </c>
      <c r="AA230" s="95" t="s">
        <v>92</v>
      </c>
      <c r="AB230" s="93">
        <v>2</v>
      </c>
      <c r="AC230" s="95" t="s">
        <v>93</v>
      </c>
      <c r="AD230" s="93">
        <v>4</v>
      </c>
      <c r="AE230" s="95" t="s">
        <v>94</v>
      </c>
      <c r="AF230" s="93">
        <v>3</v>
      </c>
      <c r="AG230" s="95" t="s">
        <v>90</v>
      </c>
      <c r="AH230" s="93">
        <v>4</v>
      </c>
      <c r="AI230" s="97" t="s">
        <v>89</v>
      </c>
      <c r="AJ230" s="93">
        <v>4</v>
      </c>
      <c r="AK230" s="94">
        <f>AVERAGE(Z230,AB230,AD230,AF230,AH230,AJ230)</f>
        <v>3.3333333333333335</v>
      </c>
      <c r="AL230" s="108"/>
      <c r="AM230" s="94">
        <f>W230/AK230</f>
        <v>1.125</v>
      </c>
      <c r="AN230" s="93" t="str">
        <f>_xlfn.IFS(AM230&gt;4,"HIGH",AM230&gt;3,"MEDIUM HIGH",AM230&gt;2,"MEDIUM",AM230&gt;1,"MEDIUM LOW",AM230&lt;=1,"LOW")</f>
        <v>MEDIUM LOW</v>
      </c>
      <c r="AO230" s="93">
        <v>2</v>
      </c>
      <c r="AP230" s="93">
        <f>AO230*C230</f>
        <v>8</v>
      </c>
      <c r="AQ230" s="93" t="str">
        <f>_xlfn.IFS(AP230&lt;=5,"LOW RISK",AND(AP230&gt;5,AP230&lt;=12),"MODERATE RISK",AP230&gt;12,"HIGH RISK")</f>
        <v>MODERATE RISK</v>
      </c>
    </row>
    <row r="231" spans="1:43" ht="56.25">
      <c r="A231" s="108"/>
      <c r="B231" s="93" t="s">
        <v>312</v>
      </c>
      <c r="C231" s="93">
        <v>4</v>
      </c>
      <c r="D231" s="108"/>
      <c r="E231" s="108" t="str">
        <f>VLOOKUP(F231,Sheet2!E:F,2,FALSE)</f>
        <v>URBAN</v>
      </c>
      <c r="F231" s="100" t="s">
        <v>260</v>
      </c>
      <c r="G231" s="108" t="s">
        <v>1</v>
      </c>
      <c r="H231" s="101">
        <v>2600000</v>
      </c>
      <c r="I231" s="102">
        <v>3.7054800000000001</v>
      </c>
      <c r="J231" s="103">
        <v>1.48732</v>
      </c>
      <c r="K231" s="101">
        <f>H231*J231</f>
        <v>3867032</v>
      </c>
      <c r="L231" s="104">
        <f>J231/I231</f>
        <v>0.40138389628334248</v>
      </c>
      <c r="M231" s="99">
        <f>_xlfn.IFS(L231&lt;=5%,1,AND(L231&gt;5%,L231&lt;=15%),2,AND(L231&gt;15%,L231&lt;=30%),3,AND(L231&gt;30%,L231&lt;=50%),4,L231&gt;50%,5)</f>
        <v>4</v>
      </c>
      <c r="N231" s="99" t="str">
        <f>ROUND(L231*100,2)&amp; "% of the road is exposed with a value of "&amp; ROUND(K231*1,2)</f>
        <v>40.14% of the road is exposed with a value of 3867032</v>
      </c>
      <c r="O231" s="106">
        <v>0.89179707200000002</v>
      </c>
      <c r="P231" s="107">
        <v>0.59960000000000002</v>
      </c>
      <c r="Q231" s="93">
        <f>_xlfn.IFS(P231&lt;=5%,1,AND(P231&gt;5%,P231&lt;=15%),2,AND(P231&gt;15%,P231&lt;=30%),3,AND(P231&gt;30%,P231&lt;=50%),4,P231&gt;50%,5)</f>
        <v>5</v>
      </c>
      <c r="R231" s="106">
        <v>0.59552292799999995</v>
      </c>
      <c r="S231" s="107">
        <v>0.40039999999999998</v>
      </c>
      <c r="T231" s="93">
        <f>_xlfn.IFS(S231&lt;=5%,1,AND(S231&gt;5%,S231&lt;=15%),2,AND(S231&gt;15%,S231&lt;=30%),3,AND(S231&gt;30%,S231&lt;=50%),4,S231&gt;50%,5)</f>
        <v>4</v>
      </c>
      <c r="U231" s="94">
        <f>AVERAGE(Q231,T231)</f>
        <v>4.5</v>
      </c>
      <c r="V231" s="93" t="str">
        <f>ROUND(P231*100,2)&amp;"% of the exposed length is cement/asphalt road while " &amp;ROUND(S231*100,2)&amp;"% is rough road"</f>
        <v>59.96% of the exposed length is cement/asphalt road while 40.04% is rough road</v>
      </c>
      <c r="W231" s="94">
        <f>AVERAGE(M231,U231)</f>
        <v>4.25</v>
      </c>
      <c r="X231" s="93" t="str">
        <f>_xlfn.IFS(AND(W231&gt;4,W231&lt;=5),"VERY HIGH",AND(W231&gt;3,W231&lt;=4),"HIGH",AND(W231&gt;2,W231&lt;=3),"MODERATE",AND(W231&gt;1,W231&lt;=2),"LOW",W231&lt;=1,"VERY LOW")</f>
        <v>VERY HIGH</v>
      </c>
      <c r="Y231" s="95" t="s">
        <v>91</v>
      </c>
      <c r="Z231" s="93">
        <v>3</v>
      </c>
      <c r="AA231" s="95" t="s">
        <v>92</v>
      </c>
      <c r="AB231" s="93">
        <v>2</v>
      </c>
      <c r="AC231" s="95" t="s">
        <v>93</v>
      </c>
      <c r="AD231" s="93">
        <v>4</v>
      </c>
      <c r="AE231" s="95" t="s">
        <v>94</v>
      </c>
      <c r="AF231" s="93">
        <v>3</v>
      </c>
      <c r="AG231" s="95" t="s">
        <v>90</v>
      </c>
      <c r="AH231" s="93">
        <v>4</v>
      </c>
      <c r="AI231" s="97" t="s">
        <v>89</v>
      </c>
      <c r="AJ231" s="93">
        <v>4</v>
      </c>
      <c r="AK231" s="94">
        <f>AVERAGE(Z231,AB231,AD231,AF231,AH231,AJ231)</f>
        <v>3.3333333333333335</v>
      </c>
      <c r="AL231" s="108"/>
      <c r="AM231" s="94">
        <f>W231/AK231</f>
        <v>1.2749999999999999</v>
      </c>
      <c r="AN231" s="93" t="str">
        <f>_xlfn.IFS(AM231&gt;4,"HIGH",AM231&gt;3,"MEDIUM HIGH",AM231&gt;2,"MEDIUM",AM231&gt;1,"MEDIUM LOW",AM231&lt;=1,"LOW")</f>
        <v>MEDIUM LOW</v>
      </c>
      <c r="AO231" s="93">
        <v>2</v>
      </c>
      <c r="AP231" s="93">
        <f>AO231*C231</f>
        <v>8</v>
      </c>
      <c r="AQ231" s="93" t="str">
        <f>_xlfn.IFS(AP231&lt;=5,"LOW RISK",AND(AP231&gt;5,AP231&lt;=12),"MODERATE RISK",AP231&gt;12,"HIGH RISK")</f>
        <v>MODERATE RISK</v>
      </c>
    </row>
    <row r="232" spans="1:43" ht="56.25">
      <c r="A232" s="108"/>
      <c r="B232" s="93" t="s">
        <v>312</v>
      </c>
      <c r="C232" s="93">
        <v>4</v>
      </c>
      <c r="D232" s="108"/>
      <c r="E232" s="108" t="str">
        <f>VLOOKUP(F232,Sheet2!E:F,2,FALSE)</f>
        <v>URBAN</v>
      </c>
      <c r="F232" s="100" t="s">
        <v>262</v>
      </c>
      <c r="G232" s="108" t="s">
        <v>49</v>
      </c>
      <c r="H232" s="101">
        <v>2600000</v>
      </c>
      <c r="I232" s="102">
        <v>0.29668699999999998</v>
      </c>
      <c r="J232" s="103">
        <v>0.17996100000000001</v>
      </c>
      <c r="K232" s="101">
        <f>H232*J232</f>
        <v>467898.60000000003</v>
      </c>
      <c r="L232" s="104">
        <f>J232/I232</f>
        <v>0.60656853856084025</v>
      </c>
      <c r="M232" s="99">
        <f>_xlfn.IFS(L232&lt;=5%,1,AND(L232&gt;5%,L232&lt;=15%),2,AND(L232&gt;15%,L232&lt;=30%),3,AND(L232&gt;30%,L232&lt;=50%),4,L232&gt;50%,5)</f>
        <v>5</v>
      </c>
      <c r="N232" s="99" t="str">
        <f>ROUND(L232*100,2)&amp; "% of the road is exposed with a value of "&amp; ROUND(K232*1,2)</f>
        <v>60.66% of the road is exposed with a value of 467898.6</v>
      </c>
      <c r="O232" s="106">
        <v>0.14504856600000002</v>
      </c>
      <c r="P232" s="107">
        <v>0.80600000000000005</v>
      </c>
      <c r="Q232" s="93">
        <f>_xlfn.IFS(P232&lt;=5%,1,AND(P232&gt;5%,P232&lt;=15%),2,AND(P232&gt;15%,P232&lt;=30%),3,AND(P232&gt;30%,P232&lt;=50%),4,P232&gt;50%,5)</f>
        <v>5</v>
      </c>
      <c r="R232" s="106">
        <v>3.4912433999999992E-2</v>
      </c>
      <c r="S232" s="107">
        <v>0.19399999999999995</v>
      </c>
      <c r="T232" s="93">
        <f>_xlfn.IFS(S232&lt;=5%,1,AND(S232&gt;5%,S232&lt;=15%),2,AND(S232&gt;15%,S232&lt;=30%),3,AND(S232&gt;30%,S232&lt;=50%),4,S232&gt;50%,5)</f>
        <v>3</v>
      </c>
      <c r="U232" s="94">
        <f>AVERAGE(Q232,T232)</f>
        <v>4</v>
      </c>
      <c r="V232" s="93" t="str">
        <f>ROUND(P232*100,2)&amp;"% of the exposed length is cement/asphalt road while " &amp;ROUND(S232*100,2)&amp;"% is rough road"</f>
        <v>80.6% of the exposed length is cement/asphalt road while 19.4% is rough road</v>
      </c>
      <c r="W232" s="94">
        <f>AVERAGE(M232,U232)</f>
        <v>4.5</v>
      </c>
      <c r="X232" s="93" t="str">
        <f>_xlfn.IFS(AND(W232&gt;4,W232&lt;=5),"VERY HIGH",AND(W232&gt;3,W232&lt;=4),"HIGH",AND(W232&gt;2,W232&lt;=3),"MODERATE",AND(W232&gt;1,W232&lt;=2),"LOW",W232&lt;=1,"VERY LOW")</f>
        <v>VERY HIGH</v>
      </c>
      <c r="Y232" s="95" t="s">
        <v>91</v>
      </c>
      <c r="Z232" s="93">
        <v>3</v>
      </c>
      <c r="AA232" s="95" t="s">
        <v>92</v>
      </c>
      <c r="AB232" s="93">
        <v>2</v>
      </c>
      <c r="AC232" s="95" t="s">
        <v>93</v>
      </c>
      <c r="AD232" s="93">
        <v>4</v>
      </c>
      <c r="AE232" s="95" t="s">
        <v>94</v>
      </c>
      <c r="AF232" s="93">
        <v>3</v>
      </c>
      <c r="AG232" s="95" t="s">
        <v>90</v>
      </c>
      <c r="AH232" s="93">
        <v>4</v>
      </c>
      <c r="AI232" s="97" t="s">
        <v>89</v>
      </c>
      <c r="AJ232" s="93">
        <v>4</v>
      </c>
      <c r="AK232" s="94">
        <f>AVERAGE(Z232,AB232,AD232,AF232,AH232,AJ232)</f>
        <v>3.3333333333333335</v>
      </c>
      <c r="AL232" s="108"/>
      <c r="AM232" s="94">
        <f>W232/AK232</f>
        <v>1.3499999999999999</v>
      </c>
      <c r="AN232" s="93" t="str">
        <f>_xlfn.IFS(AM232&gt;4,"HIGH",AM232&gt;3,"MEDIUM HIGH",AM232&gt;2,"MEDIUM",AM232&gt;1,"MEDIUM LOW",AM232&lt;=1,"LOW")</f>
        <v>MEDIUM LOW</v>
      </c>
      <c r="AO232" s="93">
        <v>2</v>
      </c>
      <c r="AP232" s="93">
        <f>AO232*C232</f>
        <v>8</v>
      </c>
      <c r="AQ232" s="93" t="str">
        <f>_xlfn.IFS(AP232&lt;=5,"LOW RISK",AND(AP232&gt;5,AP232&lt;=12),"MODERATE RISK",AP232&gt;12,"HIGH RISK")</f>
        <v>MODERATE RISK</v>
      </c>
    </row>
    <row r="233" spans="1:43" ht="56.25">
      <c r="A233" s="108"/>
      <c r="B233" s="93" t="s">
        <v>312</v>
      </c>
      <c r="C233" s="93">
        <v>4</v>
      </c>
      <c r="D233" s="108"/>
      <c r="E233" s="108" t="str">
        <f>VLOOKUP(F233,Sheet2!E:F,2,FALSE)</f>
        <v>URBAN</v>
      </c>
      <c r="F233" s="100" t="s">
        <v>262</v>
      </c>
      <c r="G233" s="108" t="s">
        <v>300</v>
      </c>
      <c r="H233" s="101">
        <v>5200000</v>
      </c>
      <c r="I233" s="102">
        <v>0.72991399999999995</v>
      </c>
      <c r="J233" s="103">
        <v>0.25501699999999999</v>
      </c>
      <c r="K233" s="101">
        <f>H233*J233</f>
        <v>1326088.3999999999</v>
      </c>
      <c r="L233" s="104">
        <f>J233/I233</f>
        <v>0.34937951594297412</v>
      </c>
      <c r="M233" s="99">
        <f>_xlfn.IFS(L233&lt;=5%,1,AND(L233&gt;5%,L233&lt;=15%),2,AND(L233&gt;15%,L233&lt;=30%),3,AND(L233&gt;30%,L233&lt;=50%),4,L233&gt;50%,5)</f>
        <v>4</v>
      </c>
      <c r="N233" s="99" t="str">
        <f>ROUND(L233*100,2)&amp; "% of the road is exposed with a value of "&amp; ROUND(K233*1,2)</f>
        <v>34.94% of the road is exposed with a value of 1326088.4</v>
      </c>
      <c r="O233" s="106">
        <v>0.25501699999999999</v>
      </c>
      <c r="P233" s="107">
        <v>1</v>
      </c>
      <c r="Q233" s="93">
        <f>_xlfn.IFS(P233&lt;=5%,1,AND(P233&gt;5%,P233&lt;=15%),2,AND(P233&gt;15%,P233&lt;=30%),3,AND(P233&gt;30%,P233&lt;=50%),4,P233&gt;50%,5)</f>
        <v>5</v>
      </c>
      <c r="R233" s="106">
        <v>0</v>
      </c>
      <c r="S233" s="107">
        <v>0</v>
      </c>
      <c r="T233" s="93">
        <f>_xlfn.IFS(S233&lt;=5%,1,AND(S233&gt;5%,S233&lt;=15%),2,AND(S233&gt;15%,S233&lt;=30%),3,AND(S233&gt;30%,S233&lt;=50%),4,S233&gt;50%,5)</f>
        <v>1</v>
      </c>
      <c r="U233" s="94">
        <f>AVERAGE(Q233,T233)</f>
        <v>3</v>
      </c>
      <c r="V233" s="93" t="str">
        <f>ROUND(P233*100,2)&amp;"% of the exposed length is cement/asphalt road while " &amp;ROUND(S233*100,2)&amp;"% is rough road"</f>
        <v>100% of the exposed length is cement/asphalt road while 0% is rough road</v>
      </c>
      <c r="W233" s="94">
        <f>AVERAGE(M233,U233)</f>
        <v>3.5</v>
      </c>
      <c r="X233" s="93" t="str">
        <f>_xlfn.IFS(AND(W233&gt;4,W233&lt;=5),"VERY HIGH",AND(W233&gt;3,W233&lt;=4),"HIGH",AND(W233&gt;2,W233&lt;=3),"MODERATE",AND(W233&gt;1,W233&lt;=2),"LOW",W233&lt;=1,"VERY LOW")</f>
        <v>HIGH</v>
      </c>
      <c r="Y233" s="95" t="s">
        <v>91</v>
      </c>
      <c r="Z233" s="93">
        <v>3</v>
      </c>
      <c r="AA233" s="95" t="s">
        <v>92</v>
      </c>
      <c r="AB233" s="93">
        <v>2</v>
      </c>
      <c r="AC233" s="95" t="s">
        <v>93</v>
      </c>
      <c r="AD233" s="93">
        <v>4</v>
      </c>
      <c r="AE233" s="95" t="s">
        <v>94</v>
      </c>
      <c r="AF233" s="93">
        <v>3</v>
      </c>
      <c r="AG233" s="95" t="s">
        <v>90</v>
      </c>
      <c r="AH233" s="93">
        <v>4</v>
      </c>
      <c r="AI233" s="97" t="s">
        <v>89</v>
      </c>
      <c r="AJ233" s="93">
        <v>4</v>
      </c>
      <c r="AK233" s="94">
        <f>AVERAGE(Z233,AB233,AD233,AF233,AH233,AJ233)</f>
        <v>3.3333333333333335</v>
      </c>
      <c r="AL233" s="108"/>
      <c r="AM233" s="94">
        <f>W233/AK233</f>
        <v>1.05</v>
      </c>
      <c r="AN233" s="93" t="str">
        <f>_xlfn.IFS(AM233&gt;4,"HIGH",AM233&gt;3,"MEDIUM HIGH",AM233&gt;2,"MEDIUM",AM233&gt;1,"MEDIUM LOW",AM233&lt;=1,"LOW")</f>
        <v>MEDIUM LOW</v>
      </c>
      <c r="AO233" s="93">
        <v>2</v>
      </c>
      <c r="AP233" s="93">
        <f>AO233*C233</f>
        <v>8</v>
      </c>
      <c r="AQ233" s="93" t="str">
        <f>_xlfn.IFS(AP233&lt;=5,"LOW RISK",AND(AP233&gt;5,AP233&lt;=12),"MODERATE RISK",AP233&gt;12,"HIGH RISK")</f>
        <v>MODERATE RISK</v>
      </c>
    </row>
    <row r="234" spans="1:43" ht="56.25">
      <c r="A234" s="108"/>
      <c r="B234" s="93" t="s">
        <v>312</v>
      </c>
      <c r="C234" s="93">
        <v>4</v>
      </c>
      <c r="D234" s="108"/>
      <c r="E234" s="108" t="str">
        <f>VLOOKUP(F234,Sheet2!E:F,2,FALSE)</f>
        <v>URBAN</v>
      </c>
      <c r="F234" s="100" t="s">
        <v>262</v>
      </c>
      <c r="G234" s="108" t="s">
        <v>1</v>
      </c>
      <c r="H234" s="101">
        <v>2600000</v>
      </c>
      <c r="I234" s="102">
        <v>0.52997799999999995</v>
      </c>
      <c r="J234" s="103">
        <v>3.6534700000000003E-2</v>
      </c>
      <c r="K234" s="101">
        <f>H234*J234</f>
        <v>94990.220000000016</v>
      </c>
      <c r="L234" s="104">
        <f>J234/I234</f>
        <v>6.893625773145301E-2</v>
      </c>
      <c r="M234" s="99">
        <f>_xlfn.IFS(L234&lt;=5%,1,AND(L234&gt;5%,L234&lt;=15%),2,AND(L234&gt;15%,L234&lt;=30%),3,AND(L234&gt;30%,L234&lt;=50%),4,L234&gt;50%,5)</f>
        <v>2</v>
      </c>
      <c r="N234" s="99" t="str">
        <f>ROUND(L234*100,2)&amp; "% of the road is exposed with a value of "&amp; ROUND(K234*1,2)</f>
        <v>6.89% of the road is exposed with a value of 94990.22</v>
      </c>
      <c r="O234" s="106">
        <v>2.9227760000000005E-2</v>
      </c>
      <c r="P234" s="107">
        <v>0.8</v>
      </c>
      <c r="Q234" s="93">
        <f>_xlfn.IFS(P234&lt;=5%,1,AND(P234&gt;5%,P234&lt;=15%),2,AND(P234&gt;15%,P234&lt;=30%),3,AND(P234&gt;30%,P234&lt;=50%),4,P234&gt;50%,5)</f>
        <v>5</v>
      </c>
      <c r="R234" s="106">
        <v>7.3069399999999979E-3</v>
      </c>
      <c r="S234" s="107">
        <v>0.19999999999999993</v>
      </c>
      <c r="T234" s="93">
        <f>_xlfn.IFS(S234&lt;=5%,1,AND(S234&gt;5%,S234&lt;=15%),2,AND(S234&gt;15%,S234&lt;=30%),3,AND(S234&gt;30%,S234&lt;=50%),4,S234&gt;50%,5)</f>
        <v>3</v>
      </c>
      <c r="U234" s="94">
        <f>AVERAGE(Q234,T234)</f>
        <v>4</v>
      </c>
      <c r="V234" s="93" t="str">
        <f>ROUND(P234*100,2)&amp;"% of the exposed length is cement/asphalt road while " &amp;ROUND(S234*100,2)&amp;"% is rough road"</f>
        <v>80% of the exposed length is cement/asphalt road while 20% is rough road</v>
      </c>
      <c r="W234" s="94">
        <f>AVERAGE(M234,U234)</f>
        <v>3</v>
      </c>
      <c r="X234" s="93" t="str">
        <f>_xlfn.IFS(AND(W234&gt;4,W234&lt;=5),"VERY HIGH",AND(W234&gt;3,W234&lt;=4),"HIGH",AND(W234&gt;2,W234&lt;=3),"MODERATE",AND(W234&gt;1,W234&lt;=2),"LOW",W234&lt;=1,"VERY LOW")</f>
        <v>MODERATE</v>
      </c>
      <c r="Y234" s="95" t="s">
        <v>91</v>
      </c>
      <c r="Z234" s="93">
        <v>3</v>
      </c>
      <c r="AA234" s="95" t="s">
        <v>92</v>
      </c>
      <c r="AB234" s="93">
        <v>2</v>
      </c>
      <c r="AC234" s="95" t="s">
        <v>93</v>
      </c>
      <c r="AD234" s="93">
        <v>4</v>
      </c>
      <c r="AE234" s="95" t="s">
        <v>94</v>
      </c>
      <c r="AF234" s="93">
        <v>3</v>
      </c>
      <c r="AG234" s="95" t="s">
        <v>90</v>
      </c>
      <c r="AH234" s="93">
        <v>4</v>
      </c>
      <c r="AI234" s="97" t="s">
        <v>89</v>
      </c>
      <c r="AJ234" s="93">
        <v>4</v>
      </c>
      <c r="AK234" s="94">
        <f>AVERAGE(Z234,AB234,AD234,AF234,AH234,AJ234)</f>
        <v>3.3333333333333335</v>
      </c>
      <c r="AL234" s="108"/>
      <c r="AM234" s="94">
        <f>W234/AK234</f>
        <v>0.89999999999999991</v>
      </c>
      <c r="AN234" s="93" t="str">
        <f>_xlfn.IFS(AM234&gt;4,"HIGH",AM234&gt;3,"MEDIUM HIGH",AM234&gt;2,"MEDIUM",AM234&gt;1,"MEDIUM LOW",AM234&lt;=1,"LOW")</f>
        <v>LOW</v>
      </c>
      <c r="AO234" s="93">
        <v>2</v>
      </c>
      <c r="AP234" s="93">
        <f>AO234*C234</f>
        <v>8</v>
      </c>
      <c r="AQ234" s="93" t="str">
        <f>_xlfn.IFS(AP234&lt;=5,"LOW RISK",AND(AP234&gt;5,AP234&lt;=12),"MODERATE RISK",AP234&gt;12,"HIGH RISK")</f>
        <v>MODERATE RISK</v>
      </c>
    </row>
    <row r="235" spans="1:43" ht="56.25">
      <c r="A235" s="108"/>
      <c r="B235" s="93" t="s">
        <v>312</v>
      </c>
      <c r="C235" s="93">
        <v>4</v>
      </c>
      <c r="D235" s="108"/>
      <c r="E235" s="108" t="str">
        <f>VLOOKUP(F235,Sheet2!E:F,2,FALSE)</f>
        <v>URBAN</v>
      </c>
      <c r="F235" s="100" t="s">
        <v>264</v>
      </c>
      <c r="G235" s="108" t="s">
        <v>49</v>
      </c>
      <c r="H235" s="101">
        <v>2600000</v>
      </c>
      <c r="I235" s="102">
        <v>1.15541</v>
      </c>
      <c r="J235" s="103">
        <v>0.77207800000000004</v>
      </c>
      <c r="K235" s="101">
        <f>H235*J235</f>
        <v>2007402.8</v>
      </c>
      <c r="L235" s="104">
        <f>J235/I235</f>
        <v>0.66822859417868985</v>
      </c>
      <c r="M235" s="99">
        <f>_xlfn.IFS(L235&lt;=5%,1,AND(L235&gt;5%,L235&lt;=15%),2,AND(L235&gt;15%,L235&lt;=30%),3,AND(L235&gt;30%,L235&lt;=50%),4,L235&gt;50%,5)</f>
        <v>5</v>
      </c>
      <c r="N235" s="99" t="str">
        <f>ROUND(L235*100,2)&amp; "% of the road is exposed with a value of "&amp; ROUND(K235*1,2)</f>
        <v>66.82% of the road is exposed with a value of 2007402.8</v>
      </c>
      <c r="O235" s="106">
        <v>0.77207800000000004</v>
      </c>
      <c r="P235" s="107">
        <v>1</v>
      </c>
      <c r="Q235" s="93">
        <f>_xlfn.IFS(P235&lt;=5%,1,AND(P235&gt;5%,P235&lt;=15%),2,AND(P235&gt;15%,P235&lt;=30%),3,AND(P235&gt;30%,P235&lt;=50%),4,P235&gt;50%,5)</f>
        <v>5</v>
      </c>
      <c r="R235" s="106">
        <v>0</v>
      </c>
      <c r="S235" s="107">
        <v>0</v>
      </c>
      <c r="T235" s="93">
        <f>_xlfn.IFS(S235&lt;=5%,1,AND(S235&gt;5%,S235&lt;=15%),2,AND(S235&gt;15%,S235&lt;=30%),3,AND(S235&gt;30%,S235&lt;=50%),4,S235&gt;50%,5)</f>
        <v>1</v>
      </c>
      <c r="U235" s="94">
        <f>AVERAGE(Q235,T235)</f>
        <v>3</v>
      </c>
      <c r="V235" s="93" t="str">
        <f>ROUND(P235*100,2)&amp;"% of the exposed length is cement/asphalt road while " &amp;ROUND(S235*100,2)&amp;"% is rough road"</f>
        <v>100% of the exposed length is cement/asphalt road while 0% is rough road</v>
      </c>
      <c r="W235" s="94">
        <f>AVERAGE(M235,U235)</f>
        <v>4</v>
      </c>
      <c r="X235" s="93" t="str">
        <f>_xlfn.IFS(AND(W235&gt;4,W235&lt;=5),"VERY HIGH",AND(W235&gt;3,W235&lt;=4),"HIGH",AND(W235&gt;2,W235&lt;=3),"MODERATE",AND(W235&gt;1,W235&lt;=2),"LOW",W235&lt;=1,"VERY LOW")</f>
        <v>HIGH</v>
      </c>
      <c r="Y235" s="95" t="s">
        <v>91</v>
      </c>
      <c r="Z235" s="93">
        <v>3</v>
      </c>
      <c r="AA235" s="95" t="s">
        <v>92</v>
      </c>
      <c r="AB235" s="93">
        <v>2</v>
      </c>
      <c r="AC235" s="95" t="s">
        <v>93</v>
      </c>
      <c r="AD235" s="93">
        <v>4</v>
      </c>
      <c r="AE235" s="95" t="s">
        <v>94</v>
      </c>
      <c r="AF235" s="93">
        <v>3</v>
      </c>
      <c r="AG235" s="95" t="s">
        <v>90</v>
      </c>
      <c r="AH235" s="93">
        <v>4</v>
      </c>
      <c r="AI235" s="97" t="s">
        <v>89</v>
      </c>
      <c r="AJ235" s="93">
        <v>4</v>
      </c>
      <c r="AK235" s="94">
        <f>AVERAGE(Z235,AB235,AD235,AF235,AH235,AJ235)</f>
        <v>3.3333333333333335</v>
      </c>
      <c r="AL235" s="108"/>
      <c r="AM235" s="94">
        <f>W235/AK235</f>
        <v>1.2</v>
      </c>
      <c r="AN235" s="93" t="str">
        <f>_xlfn.IFS(AM235&gt;4,"HIGH",AM235&gt;3,"MEDIUM HIGH",AM235&gt;2,"MEDIUM",AM235&gt;1,"MEDIUM LOW",AM235&lt;=1,"LOW")</f>
        <v>MEDIUM LOW</v>
      </c>
      <c r="AO235" s="93">
        <v>2</v>
      </c>
      <c r="AP235" s="93">
        <f>AO235*C235</f>
        <v>8</v>
      </c>
      <c r="AQ235" s="93" t="str">
        <f>_xlfn.IFS(AP235&lt;=5,"LOW RISK",AND(AP235&gt;5,AP235&lt;=12),"MODERATE RISK",AP235&gt;12,"HIGH RISK")</f>
        <v>MODERATE RISK</v>
      </c>
    </row>
    <row r="236" spans="1:43" ht="56.25">
      <c r="A236" s="108"/>
      <c r="B236" s="93" t="s">
        <v>312</v>
      </c>
      <c r="C236" s="93">
        <v>4</v>
      </c>
      <c r="D236" s="108"/>
      <c r="E236" s="108" t="str">
        <f>VLOOKUP(F236,Sheet2!E:F,2,FALSE)</f>
        <v>URBAN</v>
      </c>
      <c r="F236" s="100" t="s">
        <v>265</v>
      </c>
      <c r="G236" s="108" t="s">
        <v>49</v>
      </c>
      <c r="H236" s="101">
        <v>2600000</v>
      </c>
      <c r="I236" s="102">
        <v>2.79182</v>
      </c>
      <c r="J236" s="103">
        <v>0.26682800000000001</v>
      </c>
      <c r="K236" s="101">
        <f>H236*J236</f>
        <v>693752.8</v>
      </c>
      <c r="L236" s="104">
        <f>J236/I236</f>
        <v>9.5574929615806187E-2</v>
      </c>
      <c r="M236" s="99">
        <f>_xlfn.IFS(L236&lt;=5%,1,AND(L236&gt;5%,L236&lt;=15%),2,AND(L236&gt;15%,L236&lt;=30%),3,AND(L236&gt;30%,L236&lt;=50%),4,L236&gt;50%,5)</f>
        <v>2</v>
      </c>
      <c r="N236" s="99" t="str">
        <f>ROUND(L236*100,2)&amp; "% of the road is exposed with a value of "&amp; ROUND(K236*1,2)</f>
        <v>9.56% of the road is exposed with a value of 693752.8</v>
      </c>
      <c r="O236" s="106">
        <v>0.13066567160000001</v>
      </c>
      <c r="P236" s="107">
        <v>0.48970000000000002</v>
      </c>
      <c r="Q236" s="93">
        <f>_xlfn.IFS(P236&lt;=5%,1,AND(P236&gt;5%,P236&lt;=15%),2,AND(P236&gt;15%,P236&lt;=30%),3,AND(P236&gt;30%,P236&lt;=50%),4,P236&gt;50%,5)</f>
        <v>4</v>
      </c>
      <c r="R236" s="106">
        <v>0.1361623284</v>
      </c>
      <c r="S236" s="107">
        <v>0.51029999999999998</v>
      </c>
      <c r="T236" s="93">
        <f>_xlfn.IFS(S236&lt;=5%,1,AND(S236&gt;5%,S236&lt;=15%),2,AND(S236&gt;15%,S236&lt;=30%),3,AND(S236&gt;30%,S236&lt;=50%),4,S236&gt;50%,5)</f>
        <v>5</v>
      </c>
      <c r="U236" s="94">
        <f>AVERAGE(Q236,T236)</f>
        <v>4.5</v>
      </c>
      <c r="V236" s="93" t="str">
        <f>ROUND(P236*100,2)&amp;"% of the exposed length is cement/asphalt road while " &amp;ROUND(S236*100,2)&amp;"% is rough road"</f>
        <v>48.97% of the exposed length is cement/asphalt road while 51.03% is rough road</v>
      </c>
      <c r="W236" s="94">
        <f>AVERAGE(M236,U236)</f>
        <v>3.25</v>
      </c>
      <c r="X236" s="93" t="str">
        <f>_xlfn.IFS(AND(W236&gt;4,W236&lt;=5),"VERY HIGH",AND(W236&gt;3,W236&lt;=4),"HIGH",AND(W236&gt;2,W236&lt;=3),"MODERATE",AND(W236&gt;1,W236&lt;=2),"LOW",W236&lt;=1,"VERY LOW")</f>
        <v>HIGH</v>
      </c>
      <c r="Y236" s="95" t="s">
        <v>91</v>
      </c>
      <c r="Z236" s="93">
        <v>3</v>
      </c>
      <c r="AA236" s="95" t="s">
        <v>92</v>
      </c>
      <c r="AB236" s="93">
        <v>2</v>
      </c>
      <c r="AC236" s="95" t="s">
        <v>93</v>
      </c>
      <c r="AD236" s="93">
        <v>4</v>
      </c>
      <c r="AE236" s="95" t="s">
        <v>94</v>
      </c>
      <c r="AF236" s="93">
        <v>3</v>
      </c>
      <c r="AG236" s="95" t="s">
        <v>90</v>
      </c>
      <c r="AH236" s="93">
        <v>4</v>
      </c>
      <c r="AI236" s="97" t="s">
        <v>89</v>
      </c>
      <c r="AJ236" s="93">
        <v>4</v>
      </c>
      <c r="AK236" s="94">
        <f>AVERAGE(Z236,AB236,AD236,AF236,AH236,AJ236)</f>
        <v>3.3333333333333335</v>
      </c>
      <c r="AL236" s="108"/>
      <c r="AM236" s="94">
        <f>W236/AK236</f>
        <v>0.97499999999999998</v>
      </c>
      <c r="AN236" s="93" t="str">
        <f>_xlfn.IFS(AM236&gt;4,"HIGH",AM236&gt;3,"MEDIUM HIGH",AM236&gt;2,"MEDIUM",AM236&gt;1,"MEDIUM LOW",AM236&lt;=1,"LOW")</f>
        <v>LOW</v>
      </c>
      <c r="AO236" s="93">
        <v>2</v>
      </c>
      <c r="AP236" s="93">
        <f>AO236*C236</f>
        <v>8</v>
      </c>
      <c r="AQ236" s="93" t="str">
        <f>_xlfn.IFS(AP236&lt;=5,"LOW RISK",AND(AP236&gt;5,AP236&lt;=12),"MODERATE RISK",AP236&gt;12,"HIGH RISK")</f>
        <v>MODERATE RISK</v>
      </c>
    </row>
    <row r="237" spans="1:43" ht="56.25">
      <c r="A237" s="108"/>
      <c r="B237" s="93" t="s">
        <v>312</v>
      </c>
      <c r="C237" s="93">
        <v>4</v>
      </c>
      <c r="D237" s="108"/>
      <c r="E237" s="108" t="str">
        <f>VLOOKUP(F237,Sheet2!E:F,2,FALSE)</f>
        <v>URBAN</v>
      </c>
      <c r="F237" s="100" t="s">
        <v>265</v>
      </c>
      <c r="G237" s="108" t="s">
        <v>49</v>
      </c>
      <c r="H237" s="101">
        <v>2600000</v>
      </c>
      <c r="I237" s="102">
        <v>2.79182</v>
      </c>
      <c r="J237" s="103">
        <v>2.5249899999999998</v>
      </c>
      <c r="K237" s="101">
        <f>H237*J237</f>
        <v>6564974</v>
      </c>
      <c r="L237" s="104">
        <f>J237/I237</f>
        <v>0.9044243540056307</v>
      </c>
      <c r="M237" s="99">
        <f>_xlfn.IFS(L237&lt;=5%,1,AND(L237&gt;5%,L237&lt;=15%),2,AND(L237&gt;15%,L237&lt;=30%),3,AND(L237&gt;30%,L237&lt;=50%),4,L237&gt;50%,5)</f>
        <v>5</v>
      </c>
      <c r="N237" s="99" t="str">
        <f>ROUND(L237*100,2)&amp; "% of the road is exposed with a value of "&amp; ROUND(K237*1,2)</f>
        <v>90.44% of the road is exposed with a value of 6564974</v>
      </c>
      <c r="O237" s="106">
        <v>1.236487603</v>
      </c>
      <c r="P237" s="107">
        <v>0.48970000000000002</v>
      </c>
      <c r="Q237" s="93">
        <f>_xlfn.IFS(P237&lt;=5%,1,AND(P237&gt;5%,P237&lt;=15%),2,AND(P237&gt;15%,P237&lt;=30%),3,AND(P237&gt;30%,P237&lt;=50%),4,P237&gt;50%,5)</f>
        <v>4</v>
      </c>
      <c r="R237" s="106">
        <v>1.2885023969999998</v>
      </c>
      <c r="S237" s="107">
        <v>0.51029999999999998</v>
      </c>
      <c r="T237" s="93">
        <f>_xlfn.IFS(S237&lt;=5%,1,AND(S237&gt;5%,S237&lt;=15%),2,AND(S237&gt;15%,S237&lt;=30%),3,AND(S237&gt;30%,S237&lt;=50%),4,S237&gt;50%,5)</f>
        <v>5</v>
      </c>
      <c r="U237" s="94">
        <f>AVERAGE(Q237,T237)</f>
        <v>4.5</v>
      </c>
      <c r="V237" s="93" t="str">
        <f>ROUND(P237*100,2)&amp;"% of the exposed length is cement/asphalt road while " &amp;ROUND(S237*100,2)&amp;"% is rough road"</f>
        <v>48.97% of the exposed length is cement/asphalt road while 51.03% is rough road</v>
      </c>
      <c r="W237" s="94">
        <f>AVERAGE(M237,U237)</f>
        <v>4.75</v>
      </c>
      <c r="X237" s="93" t="str">
        <f>_xlfn.IFS(AND(W237&gt;4,W237&lt;=5),"VERY HIGH",AND(W237&gt;3,W237&lt;=4),"HIGH",AND(W237&gt;2,W237&lt;=3),"MODERATE",AND(W237&gt;1,W237&lt;=2),"LOW",W237&lt;=1,"VERY LOW")</f>
        <v>VERY HIGH</v>
      </c>
      <c r="Y237" s="95" t="s">
        <v>91</v>
      </c>
      <c r="Z237" s="93">
        <v>3</v>
      </c>
      <c r="AA237" s="95" t="s">
        <v>92</v>
      </c>
      <c r="AB237" s="93">
        <v>2</v>
      </c>
      <c r="AC237" s="95" t="s">
        <v>93</v>
      </c>
      <c r="AD237" s="93">
        <v>4</v>
      </c>
      <c r="AE237" s="95" t="s">
        <v>94</v>
      </c>
      <c r="AF237" s="93">
        <v>3</v>
      </c>
      <c r="AG237" s="95" t="s">
        <v>90</v>
      </c>
      <c r="AH237" s="93">
        <v>4</v>
      </c>
      <c r="AI237" s="97" t="s">
        <v>89</v>
      </c>
      <c r="AJ237" s="93">
        <v>4</v>
      </c>
      <c r="AK237" s="94">
        <f>AVERAGE(Z237,AB237,AD237,AF237,AH237,AJ237)</f>
        <v>3.3333333333333335</v>
      </c>
      <c r="AL237" s="108"/>
      <c r="AM237" s="94">
        <f>W237/AK237</f>
        <v>1.425</v>
      </c>
      <c r="AN237" s="93" t="str">
        <f>_xlfn.IFS(AM237&gt;4,"HIGH",AM237&gt;3,"MEDIUM HIGH",AM237&gt;2,"MEDIUM",AM237&gt;1,"MEDIUM LOW",AM237&lt;=1,"LOW")</f>
        <v>MEDIUM LOW</v>
      </c>
      <c r="AO237" s="93">
        <v>2</v>
      </c>
      <c r="AP237" s="93">
        <f>AO237*C237</f>
        <v>8</v>
      </c>
      <c r="AQ237" s="93" t="str">
        <f>_xlfn.IFS(AP237&lt;=5,"LOW RISK",AND(AP237&gt;5,AP237&lt;=12),"MODERATE RISK",AP237&gt;12,"HIGH RISK")</f>
        <v>MODERATE RISK</v>
      </c>
    </row>
    <row r="238" spans="1:43" ht="56.25">
      <c r="A238" s="108"/>
      <c r="B238" s="93" t="s">
        <v>312</v>
      </c>
      <c r="C238" s="93">
        <v>4</v>
      </c>
      <c r="D238" s="108"/>
      <c r="E238" s="108" t="str">
        <f>VLOOKUP(F238,Sheet2!E:F,2,FALSE)</f>
        <v>URBAN</v>
      </c>
      <c r="F238" s="100" t="s">
        <v>265</v>
      </c>
      <c r="G238" s="108" t="s">
        <v>300</v>
      </c>
      <c r="H238" s="101">
        <v>5200000</v>
      </c>
      <c r="I238" s="102">
        <v>0.67111399999999999</v>
      </c>
      <c r="J238" s="103">
        <v>0.305315</v>
      </c>
      <c r="K238" s="101">
        <f>H238*J238</f>
        <v>1587638</v>
      </c>
      <c r="L238" s="104">
        <f>J238/I238</f>
        <v>0.45493761119571341</v>
      </c>
      <c r="M238" s="99">
        <f>_xlfn.IFS(L238&lt;=5%,1,AND(L238&gt;5%,L238&lt;=15%),2,AND(L238&gt;15%,L238&lt;=30%),3,AND(L238&gt;30%,L238&lt;=50%),4,L238&gt;50%,5)</f>
        <v>4</v>
      </c>
      <c r="N238" s="99" t="str">
        <f>ROUND(L238*100,2)&amp; "% of the road is exposed with a value of "&amp; ROUND(K238*1,2)</f>
        <v>45.49% of the road is exposed with a value of 1587638</v>
      </c>
      <c r="O238" s="106">
        <v>0.305315</v>
      </c>
      <c r="P238" s="107">
        <v>1</v>
      </c>
      <c r="Q238" s="93">
        <f>_xlfn.IFS(P238&lt;=5%,1,AND(P238&gt;5%,P238&lt;=15%),2,AND(P238&gt;15%,P238&lt;=30%),3,AND(P238&gt;30%,P238&lt;=50%),4,P238&gt;50%,5)</f>
        <v>5</v>
      </c>
      <c r="R238" s="106">
        <v>0</v>
      </c>
      <c r="S238" s="107">
        <v>0</v>
      </c>
      <c r="T238" s="93">
        <f>_xlfn.IFS(S238&lt;=5%,1,AND(S238&gt;5%,S238&lt;=15%),2,AND(S238&gt;15%,S238&lt;=30%),3,AND(S238&gt;30%,S238&lt;=50%),4,S238&gt;50%,5)</f>
        <v>1</v>
      </c>
      <c r="U238" s="94">
        <f>AVERAGE(Q238,T238)</f>
        <v>3</v>
      </c>
      <c r="V238" s="93" t="str">
        <f>ROUND(P238*100,2)&amp;"% of the exposed length is cement/asphalt road while " &amp;ROUND(S238*100,2)&amp;"% is rough road"</f>
        <v>100% of the exposed length is cement/asphalt road while 0% is rough road</v>
      </c>
      <c r="W238" s="94">
        <f>AVERAGE(M238,U238)</f>
        <v>3.5</v>
      </c>
      <c r="X238" s="93" t="str">
        <f>_xlfn.IFS(AND(W238&gt;4,W238&lt;=5),"VERY HIGH",AND(W238&gt;3,W238&lt;=4),"HIGH",AND(W238&gt;2,W238&lt;=3),"MODERATE",AND(W238&gt;1,W238&lt;=2),"LOW",W238&lt;=1,"VERY LOW")</f>
        <v>HIGH</v>
      </c>
      <c r="Y238" s="95" t="s">
        <v>91</v>
      </c>
      <c r="Z238" s="93">
        <v>3</v>
      </c>
      <c r="AA238" s="95" t="s">
        <v>92</v>
      </c>
      <c r="AB238" s="93">
        <v>2</v>
      </c>
      <c r="AC238" s="95" t="s">
        <v>93</v>
      </c>
      <c r="AD238" s="93">
        <v>4</v>
      </c>
      <c r="AE238" s="95" t="s">
        <v>94</v>
      </c>
      <c r="AF238" s="93">
        <v>3</v>
      </c>
      <c r="AG238" s="95" t="s">
        <v>90</v>
      </c>
      <c r="AH238" s="93">
        <v>4</v>
      </c>
      <c r="AI238" s="97" t="s">
        <v>89</v>
      </c>
      <c r="AJ238" s="93">
        <v>4</v>
      </c>
      <c r="AK238" s="94">
        <f>AVERAGE(Z238,AB238,AD238,AF238,AH238,AJ238)</f>
        <v>3.3333333333333335</v>
      </c>
      <c r="AL238" s="108"/>
      <c r="AM238" s="94">
        <f>W238/AK238</f>
        <v>1.05</v>
      </c>
      <c r="AN238" s="93" t="str">
        <f>_xlfn.IFS(AM238&gt;4,"HIGH",AM238&gt;3,"MEDIUM HIGH",AM238&gt;2,"MEDIUM",AM238&gt;1,"MEDIUM LOW",AM238&lt;=1,"LOW")</f>
        <v>MEDIUM LOW</v>
      </c>
      <c r="AO238" s="93">
        <v>2</v>
      </c>
      <c r="AP238" s="93">
        <f>AO238*C238</f>
        <v>8</v>
      </c>
      <c r="AQ238" s="93" t="str">
        <f>_xlfn.IFS(AP238&lt;=5,"LOW RISK",AND(AP238&gt;5,AP238&lt;=12),"MODERATE RISK",AP238&gt;12,"HIGH RISK")</f>
        <v>MODERATE RISK</v>
      </c>
    </row>
    <row r="239" spans="1:43" ht="56.25">
      <c r="A239" s="108"/>
      <c r="B239" s="93" t="s">
        <v>312</v>
      </c>
      <c r="C239" s="93">
        <v>4</v>
      </c>
      <c r="D239" s="108"/>
      <c r="E239" s="108" t="str">
        <f>VLOOKUP(F239,Sheet2!E:F,2,FALSE)</f>
        <v>URBAN</v>
      </c>
      <c r="F239" s="100" t="s">
        <v>265</v>
      </c>
      <c r="G239" s="108" t="s">
        <v>300</v>
      </c>
      <c r="H239" s="101">
        <v>5200000</v>
      </c>
      <c r="I239" s="102">
        <v>0.67111399999999999</v>
      </c>
      <c r="J239" s="103">
        <v>0.36579899999999999</v>
      </c>
      <c r="K239" s="101">
        <f>H239*J239</f>
        <v>1902154.7999999998</v>
      </c>
      <c r="L239" s="104">
        <f>J239/I239</f>
        <v>0.54506238880428659</v>
      </c>
      <c r="M239" s="99">
        <f>_xlfn.IFS(L239&lt;=5%,1,AND(L239&gt;5%,L239&lt;=15%),2,AND(L239&gt;15%,L239&lt;=30%),3,AND(L239&gt;30%,L239&lt;=50%),4,L239&gt;50%,5)</f>
        <v>5</v>
      </c>
      <c r="N239" s="99" t="str">
        <f>ROUND(L239*100,2)&amp; "% of the road is exposed with a value of "&amp; ROUND(K239*1,2)</f>
        <v>54.51% of the road is exposed with a value of 1902154.8</v>
      </c>
      <c r="O239" s="106">
        <v>0.36579899999999999</v>
      </c>
      <c r="P239" s="107">
        <v>1</v>
      </c>
      <c r="Q239" s="93">
        <f>_xlfn.IFS(P239&lt;=5%,1,AND(P239&gt;5%,P239&lt;=15%),2,AND(P239&gt;15%,P239&lt;=30%),3,AND(P239&gt;30%,P239&lt;=50%),4,P239&gt;50%,5)</f>
        <v>5</v>
      </c>
      <c r="R239" s="106">
        <v>0</v>
      </c>
      <c r="S239" s="107">
        <v>0</v>
      </c>
      <c r="T239" s="93">
        <f>_xlfn.IFS(S239&lt;=5%,1,AND(S239&gt;5%,S239&lt;=15%),2,AND(S239&gt;15%,S239&lt;=30%),3,AND(S239&gt;30%,S239&lt;=50%),4,S239&gt;50%,5)</f>
        <v>1</v>
      </c>
      <c r="U239" s="94">
        <f>AVERAGE(Q239,T239)</f>
        <v>3</v>
      </c>
      <c r="V239" s="93" t="str">
        <f>ROUND(P239*100,2)&amp;"% of the exposed length is cement/asphalt road while " &amp;ROUND(S239*100,2)&amp;"% is rough road"</f>
        <v>100% of the exposed length is cement/asphalt road while 0% is rough road</v>
      </c>
      <c r="W239" s="94">
        <f>AVERAGE(M239,U239)</f>
        <v>4</v>
      </c>
      <c r="X239" s="93" t="str">
        <f>_xlfn.IFS(AND(W239&gt;4,W239&lt;=5),"VERY HIGH",AND(W239&gt;3,W239&lt;=4),"HIGH",AND(W239&gt;2,W239&lt;=3),"MODERATE",AND(W239&gt;1,W239&lt;=2),"LOW",W239&lt;=1,"VERY LOW")</f>
        <v>HIGH</v>
      </c>
      <c r="Y239" s="95" t="s">
        <v>91</v>
      </c>
      <c r="Z239" s="93">
        <v>3</v>
      </c>
      <c r="AA239" s="95" t="s">
        <v>92</v>
      </c>
      <c r="AB239" s="93">
        <v>2</v>
      </c>
      <c r="AC239" s="95" t="s">
        <v>93</v>
      </c>
      <c r="AD239" s="93">
        <v>4</v>
      </c>
      <c r="AE239" s="95" t="s">
        <v>94</v>
      </c>
      <c r="AF239" s="93">
        <v>3</v>
      </c>
      <c r="AG239" s="95" t="s">
        <v>90</v>
      </c>
      <c r="AH239" s="93">
        <v>4</v>
      </c>
      <c r="AI239" s="97" t="s">
        <v>89</v>
      </c>
      <c r="AJ239" s="93">
        <v>4</v>
      </c>
      <c r="AK239" s="94">
        <f>AVERAGE(Z239,AB239,AD239,AF239,AH239,AJ239)</f>
        <v>3.3333333333333335</v>
      </c>
      <c r="AL239" s="108"/>
      <c r="AM239" s="94">
        <f>W239/AK239</f>
        <v>1.2</v>
      </c>
      <c r="AN239" s="93" t="str">
        <f>_xlfn.IFS(AM239&gt;4,"HIGH",AM239&gt;3,"MEDIUM HIGH",AM239&gt;2,"MEDIUM",AM239&gt;1,"MEDIUM LOW",AM239&lt;=1,"LOW")</f>
        <v>MEDIUM LOW</v>
      </c>
      <c r="AO239" s="93">
        <v>2</v>
      </c>
      <c r="AP239" s="93">
        <f>AO239*C239</f>
        <v>8</v>
      </c>
      <c r="AQ239" s="93" t="str">
        <f>_xlfn.IFS(AP239&lt;=5,"LOW RISK",AND(AP239&gt;5,AP239&lt;=12),"MODERATE RISK",AP239&gt;12,"HIGH RISK")</f>
        <v>MODERATE RISK</v>
      </c>
    </row>
    <row r="240" spans="1:43" ht="56.25">
      <c r="A240" s="108"/>
      <c r="B240" s="93" t="s">
        <v>312</v>
      </c>
      <c r="C240" s="93">
        <v>4</v>
      </c>
      <c r="D240" s="108"/>
      <c r="E240" s="108" t="str">
        <f>VLOOKUP(F240,Sheet2!E:F,2,FALSE)</f>
        <v>URBAN</v>
      </c>
      <c r="F240" s="100" t="s">
        <v>265</v>
      </c>
      <c r="G240" s="108" t="s">
        <v>1</v>
      </c>
      <c r="H240" s="101">
        <v>2600000</v>
      </c>
      <c r="I240" s="102">
        <v>3.54914</v>
      </c>
      <c r="J240" s="103">
        <v>0.47216799999999998</v>
      </c>
      <c r="K240" s="101">
        <f>H240*J240</f>
        <v>1227636.8</v>
      </c>
      <c r="L240" s="104">
        <f>J240/I240</f>
        <v>0.13303729917670196</v>
      </c>
      <c r="M240" s="99">
        <f>_xlfn.IFS(L240&lt;=5%,1,AND(L240&gt;5%,L240&lt;=15%),2,AND(L240&gt;15%,L240&lt;=30%),3,AND(L240&gt;30%,L240&lt;=50%),4,L240&gt;50%,5)</f>
        <v>2</v>
      </c>
      <c r="N240" s="99" t="str">
        <f>ROUND(L240*100,2)&amp; "% of the road is exposed with a value of "&amp; ROUND(K240*1,2)</f>
        <v>13.3% of the road is exposed with a value of 1227636.8</v>
      </c>
      <c r="O240" s="106">
        <v>0.22664063999999998</v>
      </c>
      <c r="P240" s="107">
        <v>0.48</v>
      </c>
      <c r="Q240" s="93">
        <f>_xlfn.IFS(P240&lt;=5%,1,AND(P240&gt;5%,P240&lt;=15%),2,AND(P240&gt;15%,P240&lt;=30%),3,AND(P240&gt;30%,P240&lt;=50%),4,P240&gt;50%,5)</f>
        <v>4</v>
      </c>
      <c r="R240" s="106">
        <v>0.24552736</v>
      </c>
      <c r="S240" s="107">
        <v>0.52</v>
      </c>
      <c r="T240" s="93">
        <f>_xlfn.IFS(S240&lt;=5%,1,AND(S240&gt;5%,S240&lt;=15%),2,AND(S240&gt;15%,S240&lt;=30%),3,AND(S240&gt;30%,S240&lt;=50%),4,S240&gt;50%,5)</f>
        <v>5</v>
      </c>
      <c r="U240" s="94">
        <f>AVERAGE(Q240,T240)</f>
        <v>4.5</v>
      </c>
      <c r="V240" s="93" t="str">
        <f>ROUND(P240*100,2)&amp;"% of the exposed length is cement/asphalt road while " &amp;ROUND(S240*100,2)&amp;"% is rough road"</f>
        <v>48% of the exposed length is cement/asphalt road while 52% is rough road</v>
      </c>
      <c r="W240" s="94">
        <f>AVERAGE(M240,U240)</f>
        <v>3.25</v>
      </c>
      <c r="X240" s="93" t="str">
        <f>_xlfn.IFS(AND(W240&gt;4,W240&lt;=5),"VERY HIGH",AND(W240&gt;3,W240&lt;=4),"HIGH",AND(W240&gt;2,W240&lt;=3),"MODERATE",AND(W240&gt;1,W240&lt;=2),"LOW",W240&lt;=1,"VERY LOW")</f>
        <v>HIGH</v>
      </c>
      <c r="Y240" s="95" t="s">
        <v>91</v>
      </c>
      <c r="Z240" s="93">
        <v>3</v>
      </c>
      <c r="AA240" s="95" t="s">
        <v>92</v>
      </c>
      <c r="AB240" s="93">
        <v>2</v>
      </c>
      <c r="AC240" s="95" t="s">
        <v>93</v>
      </c>
      <c r="AD240" s="93">
        <v>4</v>
      </c>
      <c r="AE240" s="95" t="s">
        <v>94</v>
      </c>
      <c r="AF240" s="93">
        <v>3</v>
      </c>
      <c r="AG240" s="95" t="s">
        <v>90</v>
      </c>
      <c r="AH240" s="93">
        <v>4</v>
      </c>
      <c r="AI240" s="97" t="s">
        <v>89</v>
      </c>
      <c r="AJ240" s="93">
        <v>4</v>
      </c>
      <c r="AK240" s="94">
        <f>AVERAGE(Z240,AB240,AD240,AF240,AH240,AJ240)</f>
        <v>3.3333333333333335</v>
      </c>
      <c r="AL240" s="108"/>
      <c r="AM240" s="94">
        <f>W240/AK240</f>
        <v>0.97499999999999998</v>
      </c>
      <c r="AN240" s="93" t="str">
        <f>_xlfn.IFS(AM240&gt;4,"HIGH",AM240&gt;3,"MEDIUM HIGH",AM240&gt;2,"MEDIUM",AM240&gt;1,"MEDIUM LOW",AM240&lt;=1,"LOW")</f>
        <v>LOW</v>
      </c>
      <c r="AO240" s="93">
        <v>2</v>
      </c>
      <c r="AP240" s="93">
        <f>AO240*C240</f>
        <v>8</v>
      </c>
      <c r="AQ240" s="93" t="str">
        <f>_xlfn.IFS(AP240&lt;=5,"LOW RISK",AND(AP240&gt;5,AP240&lt;=12),"MODERATE RISK",AP240&gt;12,"HIGH RISK")</f>
        <v>MODERATE RISK</v>
      </c>
    </row>
    <row r="241" spans="1:43" ht="56.25">
      <c r="A241" s="108"/>
      <c r="B241" s="93" t="s">
        <v>312</v>
      </c>
      <c r="C241" s="93">
        <v>4</v>
      </c>
      <c r="D241" s="108"/>
      <c r="E241" s="108" t="str">
        <f>VLOOKUP(F241,Sheet2!E:F,2,FALSE)</f>
        <v>URBAN</v>
      </c>
      <c r="F241" s="100" t="s">
        <v>265</v>
      </c>
      <c r="G241" s="108" t="s">
        <v>1</v>
      </c>
      <c r="H241" s="101">
        <v>2600000</v>
      </c>
      <c r="I241" s="102">
        <v>3.54914</v>
      </c>
      <c r="J241" s="103">
        <v>3.0769700000000002</v>
      </c>
      <c r="K241" s="101">
        <f>H241*J241</f>
        <v>8000122.0000000009</v>
      </c>
      <c r="L241" s="104">
        <f>J241/I241</f>
        <v>0.86696213730650251</v>
      </c>
      <c r="M241" s="99">
        <f>_xlfn.IFS(L241&lt;=5%,1,AND(L241&gt;5%,L241&lt;=15%),2,AND(L241&gt;15%,L241&lt;=30%),3,AND(L241&gt;30%,L241&lt;=50%),4,L241&gt;50%,5)</f>
        <v>5</v>
      </c>
      <c r="N241" s="99" t="str">
        <f>ROUND(L241*100,2)&amp; "% of the road is exposed with a value of "&amp; ROUND(K241*1,2)</f>
        <v>86.7% of the road is exposed with a value of 8000122</v>
      </c>
      <c r="O241" s="106">
        <v>1.4769456000000001</v>
      </c>
      <c r="P241" s="107">
        <v>0.48</v>
      </c>
      <c r="Q241" s="93">
        <f>_xlfn.IFS(P241&lt;=5%,1,AND(P241&gt;5%,P241&lt;=15%),2,AND(P241&gt;15%,P241&lt;=30%),3,AND(P241&gt;30%,P241&lt;=50%),4,P241&gt;50%,5)</f>
        <v>4</v>
      </c>
      <c r="R241" s="106">
        <v>1.6000244000000001</v>
      </c>
      <c r="S241" s="107">
        <v>0.52</v>
      </c>
      <c r="T241" s="93">
        <f>_xlfn.IFS(S241&lt;=5%,1,AND(S241&gt;5%,S241&lt;=15%),2,AND(S241&gt;15%,S241&lt;=30%),3,AND(S241&gt;30%,S241&lt;=50%),4,S241&gt;50%,5)</f>
        <v>5</v>
      </c>
      <c r="U241" s="94">
        <f>AVERAGE(Q241,T241)</f>
        <v>4.5</v>
      </c>
      <c r="V241" s="93" t="str">
        <f>ROUND(P241*100,2)&amp;"% of the exposed length is cement/asphalt road while " &amp;ROUND(S241*100,2)&amp;"% is rough road"</f>
        <v>48% of the exposed length is cement/asphalt road while 52% is rough road</v>
      </c>
      <c r="W241" s="94">
        <f>AVERAGE(M241,U241)</f>
        <v>4.75</v>
      </c>
      <c r="X241" s="93" t="str">
        <f>_xlfn.IFS(AND(W241&gt;4,W241&lt;=5),"VERY HIGH",AND(W241&gt;3,W241&lt;=4),"HIGH",AND(W241&gt;2,W241&lt;=3),"MODERATE",AND(W241&gt;1,W241&lt;=2),"LOW",W241&lt;=1,"VERY LOW")</f>
        <v>VERY HIGH</v>
      </c>
      <c r="Y241" s="95" t="s">
        <v>91</v>
      </c>
      <c r="Z241" s="93">
        <v>3</v>
      </c>
      <c r="AA241" s="95" t="s">
        <v>92</v>
      </c>
      <c r="AB241" s="93">
        <v>2</v>
      </c>
      <c r="AC241" s="95" t="s">
        <v>93</v>
      </c>
      <c r="AD241" s="93">
        <v>4</v>
      </c>
      <c r="AE241" s="95" t="s">
        <v>94</v>
      </c>
      <c r="AF241" s="93">
        <v>3</v>
      </c>
      <c r="AG241" s="95" t="s">
        <v>90</v>
      </c>
      <c r="AH241" s="93">
        <v>4</v>
      </c>
      <c r="AI241" s="97" t="s">
        <v>89</v>
      </c>
      <c r="AJ241" s="93">
        <v>4</v>
      </c>
      <c r="AK241" s="94">
        <f>AVERAGE(Z241,AB241,AD241,AF241,AH241,AJ241)</f>
        <v>3.3333333333333335</v>
      </c>
      <c r="AL241" s="108"/>
      <c r="AM241" s="94">
        <f>W241/AK241</f>
        <v>1.425</v>
      </c>
      <c r="AN241" s="93" t="str">
        <f>_xlfn.IFS(AM241&gt;4,"HIGH",AM241&gt;3,"MEDIUM HIGH",AM241&gt;2,"MEDIUM",AM241&gt;1,"MEDIUM LOW",AM241&lt;=1,"LOW")</f>
        <v>MEDIUM LOW</v>
      </c>
      <c r="AO241" s="93">
        <v>2</v>
      </c>
      <c r="AP241" s="93">
        <f>AO241*C241</f>
        <v>8</v>
      </c>
      <c r="AQ241" s="93" t="str">
        <f>_xlfn.IFS(AP241&lt;=5,"LOW RISK",AND(AP241&gt;5,AP241&lt;=12),"MODERATE RISK",AP241&gt;12,"HIGH RISK")</f>
        <v>MODERATE RISK</v>
      </c>
    </row>
    <row r="242" spans="1:43" ht="56.25">
      <c r="A242" s="108"/>
      <c r="B242" s="93" t="s">
        <v>312</v>
      </c>
      <c r="C242" s="93">
        <v>4</v>
      </c>
      <c r="D242" s="108"/>
      <c r="E242" s="108" t="str">
        <f>VLOOKUP(F242,Sheet2!E:F,2,FALSE)</f>
        <v>URBAN</v>
      </c>
      <c r="F242" s="100" t="s">
        <v>270</v>
      </c>
      <c r="G242" s="108" t="s">
        <v>49</v>
      </c>
      <c r="H242" s="101">
        <v>2600000</v>
      </c>
      <c r="I242" s="102">
        <v>1.26227</v>
      </c>
      <c r="J242" s="103">
        <v>0.47628900000000002</v>
      </c>
      <c r="K242" s="101">
        <f>H242*J242</f>
        <v>1238351.4000000001</v>
      </c>
      <c r="L242" s="104">
        <f>J242/I242</f>
        <v>0.37732735468639833</v>
      </c>
      <c r="M242" s="99">
        <f>_xlfn.IFS(L242&lt;=5%,1,AND(L242&gt;5%,L242&lt;=15%),2,AND(L242&gt;15%,L242&lt;=30%),3,AND(L242&gt;30%,L242&lt;=50%),4,L242&gt;50%,5)</f>
        <v>4</v>
      </c>
      <c r="N242" s="99" t="str">
        <f>ROUND(L242*100,2)&amp; "% of the road is exposed with a value of "&amp; ROUND(K242*1,2)</f>
        <v>37.73% of the road is exposed with a value of 1238351.4</v>
      </c>
      <c r="O242" s="106">
        <v>9.0352023300000001E-2</v>
      </c>
      <c r="P242" s="107">
        <v>0.18970000000000001</v>
      </c>
      <c r="Q242" s="93">
        <f>_xlfn.IFS(P242&lt;=5%,1,AND(P242&gt;5%,P242&lt;=15%),2,AND(P242&gt;15%,P242&lt;=30%),3,AND(P242&gt;30%,P242&lt;=50%),4,P242&gt;50%,5)</f>
        <v>3</v>
      </c>
      <c r="R242" s="106">
        <v>0.38593697670000005</v>
      </c>
      <c r="S242" s="107">
        <v>0.81030000000000002</v>
      </c>
      <c r="T242" s="93">
        <f>_xlfn.IFS(S242&lt;=5%,1,AND(S242&gt;5%,S242&lt;=15%),2,AND(S242&gt;15%,S242&lt;=30%),3,AND(S242&gt;30%,S242&lt;=50%),4,S242&gt;50%,5)</f>
        <v>5</v>
      </c>
      <c r="U242" s="94">
        <f>AVERAGE(Q242,T242)</f>
        <v>4</v>
      </c>
      <c r="V242" s="93" t="str">
        <f>ROUND(P242*100,2)&amp;"% of the exposed length is cement/asphalt road while " &amp;ROUND(S242*100,2)&amp;"% is rough road"</f>
        <v>18.97% of the exposed length is cement/asphalt road while 81.03% is rough road</v>
      </c>
      <c r="W242" s="94">
        <f>AVERAGE(M242,U242)</f>
        <v>4</v>
      </c>
      <c r="X242" s="93" t="str">
        <f>_xlfn.IFS(AND(W242&gt;4,W242&lt;=5),"VERY HIGH",AND(W242&gt;3,W242&lt;=4),"HIGH",AND(W242&gt;2,W242&lt;=3),"MODERATE",AND(W242&gt;1,W242&lt;=2),"LOW",W242&lt;=1,"VERY LOW")</f>
        <v>HIGH</v>
      </c>
      <c r="Y242" s="95" t="s">
        <v>91</v>
      </c>
      <c r="Z242" s="93">
        <v>3</v>
      </c>
      <c r="AA242" s="95" t="s">
        <v>92</v>
      </c>
      <c r="AB242" s="93">
        <v>2</v>
      </c>
      <c r="AC242" s="95" t="s">
        <v>93</v>
      </c>
      <c r="AD242" s="93">
        <v>4</v>
      </c>
      <c r="AE242" s="95" t="s">
        <v>94</v>
      </c>
      <c r="AF242" s="93">
        <v>3</v>
      </c>
      <c r="AG242" s="95" t="s">
        <v>90</v>
      </c>
      <c r="AH242" s="93">
        <v>4</v>
      </c>
      <c r="AI242" s="97" t="s">
        <v>89</v>
      </c>
      <c r="AJ242" s="93">
        <v>4</v>
      </c>
      <c r="AK242" s="94">
        <f>AVERAGE(Z242,AB242,AD242,AF242,AH242,AJ242)</f>
        <v>3.3333333333333335</v>
      </c>
      <c r="AL242" s="108"/>
      <c r="AM242" s="94">
        <f>W242/AK242</f>
        <v>1.2</v>
      </c>
      <c r="AN242" s="93" t="str">
        <f>_xlfn.IFS(AM242&gt;4,"HIGH",AM242&gt;3,"MEDIUM HIGH",AM242&gt;2,"MEDIUM",AM242&gt;1,"MEDIUM LOW",AM242&lt;=1,"LOW")</f>
        <v>MEDIUM LOW</v>
      </c>
      <c r="AO242" s="93">
        <v>2</v>
      </c>
      <c r="AP242" s="93">
        <f>AO242*C242</f>
        <v>8</v>
      </c>
      <c r="AQ242" s="93" t="str">
        <f>_xlfn.IFS(AP242&lt;=5,"LOW RISK",AND(AP242&gt;5,AP242&lt;=12),"MODERATE RISK",AP242&gt;12,"HIGH RISK")</f>
        <v>MODERATE RISK</v>
      </c>
    </row>
    <row r="243" spans="1:43" ht="56.25">
      <c r="A243" s="108"/>
      <c r="B243" s="93" t="s">
        <v>312</v>
      </c>
      <c r="C243" s="93">
        <v>4</v>
      </c>
      <c r="D243" s="108"/>
      <c r="E243" s="108" t="str">
        <f>VLOOKUP(F243,Sheet2!E:F,2,FALSE)</f>
        <v>URBAN</v>
      </c>
      <c r="F243" s="100" t="s">
        <v>270</v>
      </c>
      <c r="G243" s="108" t="s">
        <v>49</v>
      </c>
      <c r="H243" s="101">
        <v>2600000</v>
      </c>
      <c r="I243" s="102">
        <v>1.26227</v>
      </c>
      <c r="J243" s="103">
        <v>0.55028600000000005</v>
      </c>
      <c r="K243" s="101">
        <f>H243*J243</f>
        <v>1430743.6</v>
      </c>
      <c r="L243" s="104">
        <f>J243/I243</f>
        <v>0.4359495195164268</v>
      </c>
      <c r="M243" s="99">
        <f>_xlfn.IFS(L243&lt;=5%,1,AND(L243&gt;5%,L243&lt;=15%),2,AND(L243&gt;15%,L243&lt;=30%),3,AND(L243&gt;30%,L243&lt;=50%),4,L243&gt;50%,5)</f>
        <v>4</v>
      </c>
      <c r="N243" s="99" t="str">
        <f>ROUND(L243*100,2)&amp; "% of the road is exposed with a value of "&amp; ROUND(K243*1,2)</f>
        <v>43.59% of the road is exposed with a value of 1430743.6</v>
      </c>
      <c r="O243" s="106">
        <v>0.10438925420000002</v>
      </c>
      <c r="P243" s="107">
        <v>0.18970000000000001</v>
      </c>
      <c r="Q243" s="93">
        <f>_xlfn.IFS(P243&lt;=5%,1,AND(P243&gt;5%,P243&lt;=15%),2,AND(P243&gt;15%,P243&lt;=30%),3,AND(P243&gt;30%,P243&lt;=50%),4,P243&gt;50%,5)</f>
        <v>3</v>
      </c>
      <c r="R243" s="106">
        <v>0.44589674580000005</v>
      </c>
      <c r="S243" s="107">
        <v>0.81030000000000002</v>
      </c>
      <c r="T243" s="93">
        <f>_xlfn.IFS(S243&lt;=5%,1,AND(S243&gt;5%,S243&lt;=15%),2,AND(S243&gt;15%,S243&lt;=30%),3,AND(S243&gt;30%,S243&lt;=50%),4,S243&gt;50%,5)</f>
        <v>5</v>
      </c>
      <c r="U243" s="94">
        <f>AVERAGE(Q243,T243)</f>
        <v>4</v>
      </c>
      <c r="V243" s="93" t="str">
        <f>ROUND(P243*100,2)&amp;"% of the exposed length is cement/asphalt road while " &amp;ROUND(S243*100,2)&amp;"% is rough road"</f>
        <v>18.97% of the exposed length is cement/asphalt road while 81.03% is rough road</v>
      </c>
      <c r="W243" s="94">
        <f>AVERAGE(M243,U243)</f>
        <v>4</v>
      </c>
      <c r="X243" s="93" t="str">
        <f>_xlfn.IFS(AND(W243&gt;4,W243&lt;=5),"VERY HIGH",AND(W243&gt;3,W243&lt;=4),"HIGH",AND(W243&gt;2,W243&lt;=3),"MODERATE",AND(W243&gt;1,W243&lt;=2),"LOW",W243&lt;=1,"VERY LOW")</f>
        <v>HIGH</v>
      </c>
      <c r="Y243" s="95" t="s">
        <v>91</v>
      </c>
      <c r="Z243" s="93">
        <v>3</v>
      </c>
      <c r="AA243" s="95" t="s">
        <v>92</v>
      </c>
      <c r="AB243" s="93">
        <v>2</v>
      </c>
      <c r="AC243" s="95" t="s">
        <v>93</v>
      </c>
      <c r="AD243" s="93">
        <v>4</v>
      </c>
      <c r="AE243" s="95" t="s">
        <v>94</v>
      </c>
      <c r="AF243" s="93">
        <v>3</v>
      </c>
      <c r="AG243" s="95" t="s">
        <v>90</v>
      </c>
      <c r="AH243" s="93">
        <v>4</v>
      </c>
      <c r="AI243" s="97" t="s">
        <v>89</v>
      </c>
      <c r="AJ243" s="93">
        <v>4</v>
      </c>
      <c r="AK243" s="94">
        <f>AVERAGE(Z243,AB243,AD243,AF243,AH243,AJ243)</f>
        <v>3.3333333333333335</v>
      </c>
      <c r="AL243" s="108"/>
      <c r="AM243" s="94">
        <f>W243/AK243</f>
        <v>1.2</v>
      </c>
      <c r="AN243" s="93" t="str">
        <f>_xlfn.IFS(AM243&gt;4,"HIGH",AM243&gt;3,"MEDIUM HIGH",AM243&gt;2,"MEDIUM",AM243&gt;1,"MEDIUM LOW",AM243&lt;=1,"LOW")</f>
        <v>MEDIUM LOW</v>
      </c>
      <c r="AO243" s="93">
        <v>2</v>
      </c>
      <c r="AP243" s="93">
        <f>AO243*C243</f>
        <v>8</v>
      </c>
      <c r="AQ243" s="93" t="str">
        <f>_xlfn.IFS(AP243&lt;=5,"LOW RISK",AND(AP243&gt;5,AP243&lt;=12),"MODERATE RISK",AP243&gt;12,"HIGH RISK")</f>
        <v>MODERATE RISK</v>
      </c>
    </row>
    <row r="244" spans="1:43" ht="56.25">
      <c r="A244" s="108"/>
      <c r="B244" s="93" t="s">
        <v>312</v>
      </c>
      <c r="C244" s="93">
        <v>4</v>
      </c>
      <c r="D244" s="108"/>
      <c r="E244" s="108" t="str">
        <f>VLOOKUP(F244,Sheet2!E:F,2,FALSE)</f>
        <v>URBAN</v>
      </c>
      <c r="F244" s="100" t="s">
        <v>270</v>
      </c>
      <c r="G244" s="108" t="s">
        <v>1</v>
      </c>
      <c r="H244" s="101">
        <v>2600000</v>
      </c>
      <c r="I244" s="102">
        <v>4.6481300000000001</v>
      </c>
      <c r="J244" s="103">
        <v>2.4944799999999998</v>
      </c>
      <c r="K244" s="101">
        <f>H244*J244</f>
        <v>6485647.9999999991</v>
      </c>
      <c r="L244" s="104">
        <f>J244/I244</f>
        <v>0.53666313119469544</v>
      </c>
      <c r="M244" s="99">
        <f>_xlfn.IFS(L244&lt;=5%,1,AND(L244&gt;5%,L244&lt;=15%),2,AND(L244&gt;15%,L244&lt;=30%),3,AND(L244&gt;30%,L244&lt;=50%),4,L244&gt;50%,5)</f>
        <v>5</v>
      </c>
      <c r="N244" s="99" t="str">
        <f>ROUND(L244*100,2)&amp; "% of the road is exposed with a value of "&amp; ROUND(K244*1,2)</f>
        <v>53.67% of the road is exposed with a value of 6485648</v>
      </c>
      <c r="O244" s="106">
        <v>0.44900639999999997</v>
      </c>
      <c r="P244" s="107">
        <v>0.18</v>
      </c>
      <c r="Q244" s="93">
        <f>_xlfn.IFS(P244&lt;=5%,1,AND(P244&gt;5%,P244&lt;=15%),2,AND(P244&gt;15%,P244&lt;=30%),3,AND(P244&gt;30%,P244&lt;=50%),4,P244&gt;50%,5)</f>
        <v>3</v>
      </c>
      <c r="R244" s="106">
        <v>2.0454735999999998</v>
      </c>
      <c r="S244" s="107">
        <v>0.82</v>
      </c>
      <c r="T244" s="93">
        <f>_xlfn.IFS(S244&lt;=5%,1,AND(S244&gt;5%,S244&lt;=15%),2,AND(S244&gt;15%,S244&lt;=30%),3,AND(S244&gt;30%,S244&lt;=50%),4,S244&gt;50%,5)</f>
        <v>5</v>
      </c>
      <c r="U244" s="94">
        <f>AVERAGE(Q244,T244)</f>
        <v>4</v>
      </c>
      <c r="V244" s="93" t="str">
        <f>ROUND(P244*100,2)&amp;"% of the exposed length is cement/asphalt road while " &amp;ROUND(S244*100,2)&amp;"% is rough road"</f>
        <v>18% of the exposed length is cement/asphalt road while 82% is rough road</v>
      </c>
      <c r="W244" s="94">
        <f>AVERAGE(M244,U244)</f>
        <v>4.5</v>
      </c>
      <c r="X244" s="93" t="str">
        <f>_xlfn.IFS(AND(W244&gt;4,W244&lt;=5),"VERY HIGH",AND(W244&gt;3,W244&lt;=4),"HIGH",AND(W244&gt;2,W244&lt;=3),"MODERATE",AND(W244&gt;1,W244&lt;=2),"LOW",W244&lt;=1,"VERY LOW")</f>
        <v>VERY HIGH</v>
      </c>
      <c r="Y244" s="95" t="s">
        <v>91</v>
      </c>
      <c r="Z244" s="93">
        <v>3</v>
      </c>
      <c r="AA244" s="95" t="s">
        <v>92</v>
      </c>
      <c r="AB244" s="93">
        <v>2</v>
      </c>
      <c r="AC244" s="95" t="s">
        <v>93</v>
      </c>
      <c r="AD244" s="93">
        <v>4</v>
      </c>
      <c r="AE244" s="95" t="s">
        <v>94</v>
      </c>
      <c r="AF244" s="93">
        <v>3</v>
      </c>
      <c r="AG244" s="95" t="s">
        <v>90</v>
      </c>
      <c r="AH244" s="93">
        <v>4</v>
      </c>
      <c r="AI244" s="97" t="s">
        <v>89</v>
      </c>
      <c r="AJ244" s="93">
        <v>4</v>
      </c>
      <c r="AK244" s="94">
        <f>AVERAGE(Z244,AB244,AD244,AF244,AH244,AJ244)</f>
        <v>3.3333333333333335</v>
      </c>
      <c r="AL244" s="108"/>
      <c r="AM244" s="94">
        <f>W244/AK244</f>
        <v>1.3499999999999999</v>
      </c>
      <c r="AN244" s="93" t="str">
        <f>_xlfn.IFS(AM244&gt;4,"HIGH",AM244&gt;3,"MEDIUM HIGH",AM244&gt;2,"MEDIUM",AM244&gt;1,"MEDIUM LOW",AM244&lt;=1,"LOW")</f>
        <v>MEDIUM LOW</v>
      </c>
      <c r="AO244" s="93">
        <v>2</v>
      </c>
      <c r="AP244" s="93">
        <f>AO244*C244</f>
        <v>8</v>
      </c>
      <c r="AQ244" s="93" t="str">
        <f>_xlfn.IFS(AP244&lt;=5,"LOW RISK",AND(AP244&gt;5,AP244&lt;=12),"MODERATE RISK",AP244&gt;12,"HIGH RISK")</f>
        <v>MODERATE RISK</v>
      </c>
    </row>
    <row r="245" spans="1:43" ht="56.25">
      <c r="A245" s="108"/>
      <c r="B245" s="93" t="s">
        <v>312</v>
      </c>
      <c r="C245" s="93">
        <v>4</v>
      </c>
      <c r="D245" s="108"/>
      <c r="E245" s="108" t="str">
        <f>VLOOKUP(F245,Sheet2!E:F,2,FALSE)</f>
        <v>URBAN</v>
      </c>
      <c r="F245" s="100" t="s">
        <v>270</v>
      </c>
      <c r="G245" s="108" t="s">
        <v>1</v>
      </c>
      <c r="H245" s="101">
        <v>2600000</v>
      </c>
      <c r="I245" s="102">
        <v>4.6481300000000001</v>
      </c>
      <c r="J245" s="103">
        <v>0.87162300000000004</v>
      </c>
      <c r="K245" s="101">
        <f>H245*J245</f>
        <v>2266219.8000000003</v>
      </c>
      <c r="L245" s="104">
        <f>J245/I245</f>
        <v>0.18752121821033405</v>
      </c>
      <c r="M245" s="99">
        <f>_xlfn.IFS(L245&lt;=5%,1,AND(L245&gt;5%,L245&lt;=15%),2,AND(L245&gt;15%,L245&lt;=30%),3,AND(L245&gt;30%,L245&lt;=50%),4,L245&gt;50%,5)</f>
        <v>3</v>
      </c>
      <c r="N245" s="99" t="str">
        <f>ROUND(L245*100,2)&amp; "% of the road is exposed with a value of "&amp; ROUND(K245*1,2)</f>
        <v>18.75% of the road is exposed with a value of 2266219.8</v>
      </c>
      <c r="O245" s="106">
        <v>0.15689214000000001</v>
      </c>
      <c r="P245" s="107">
        <v>0.18</v>
      </c>
      <c r="Q245" s="93">
        <f>_xlfn.IFS(P245&lt;=5%,1,AND(P245&gt;5%,P245&lt;=15%),2,AND(P245&gt;15%,P245&lt;=30%),3,AND(P245&gt;30%,P245&lt;=50%),4,P245&gt;50%,5)</f>
        <v>3</v>
      </c>
      <c r="R245" s="106">
        <v>0.71473085999999997</v>
      </c>
      <c r="S245" s="107">
        <v>0.82</v>
      </c>
      <c r="T245" s="93">
        <f>_xlfn.IFS(S245&lt;=5%,1,AND(S245&gt;5%,S245&lt;=15%),2,AND(S245&gt;15%,S245&lt;=30%),3,AND(S245&gt;30%,S245&lt;=50%),4,S245&gt;50%,5)</f>
        <v>5</v>
      </c>
      <c r="U245" s="94">
        <f>AVERAGE(Q245,T245)</f>
        <v>4</v>
      </c>
      <c r="V245" s="93" t="str">
        <f>ROUND(P245*100,2)&amp;"% of the exposed length is cement/asphalt road while " &amp;ROUND(S245*100,2)&amp;"% is rough road"</f>
        <v>18% of the exposed length is cement/asphalt road while 82% is rough road</v>
      </c>
      <c r="W245" s="94">
        <f>AVERAGE(M245,U245)</f>
        <v>3.5</v>
      </c>
      <c r="X245" s="93" t="str">
        <f>_xlfn.IFS(AND(W245&gt;4,W245&lt;=5),"VERY HIGH",AND(W245&gt;3,W245&lt;=4),"HIGH",AND(W245&gt;2,W245&lt;=3),"MODERATE",AND(W245&gt;1,W245&lt;=2),"LOW",W245&lt;=1,"VERY LOW")</f>
        <v>HIGH</v>
      </c>
      <c r="Y245" s="95" t="s">
        <v>91</v>
      </c>
      <c r="Z245" s="93">
        <v>3</v>
      </c>
      <c r="AA245" s="95" t="s">
        <v>92</v>
      </c>
      <c r="AB245" s="93">
        <v>2</v>
      </c>
      <c r="AC245" s="95" t="s">
        <v>93</v>
      </c>
      <c r="AD245" s="93">
        <v>4</v>
      </c>
      <c r="AE245" s="95" t="s">
        <v>94</v>
      </c>
      <c r="AF245" s="93">
        <v>3</v>
      </c>
      <c r="AG245" s="95" t="s">
        <v>90</v>
      </c>
      <c r="AH245" s="93">
        <v>4</v>
      </c>
      <c r="AI245" s="97" t="s">
        <v>89</v>
      </c>
      <c r="AJ245" s="93">
        <v>4</v>
      </c>
      <c r="AK245" s="94">
        <f>AVERAGE(Z245,AB245,AD245,AF245,AH245,AJ245)</f>
        <v>3.3333333333333335</v>
      </c>
      <c r="AL245" s="108"/>
      <c r="AM245" s="94">
        <f>W245/AK245</f>
        <v>1.05</v>
      </c>
      <c r="AN245" s="93" t="str">
        <f>_xlfn.IFS(AM245&gt;4,"HIGH",AM245&gt;3,"MEDIUM HIGH",AM245&gt;2,"MEDIUM",AM245&gt;1,"MEDIUM LOW",AM245&lt;=1,"LOW")</f>
        <v>MEDIUM LOW</v>
      </c>
      <c r="AO245" s="93">
        <v>2</v>
      </c>
      <c r="AP245" s="93">
        <f>AO245*C245</f>
        <v>8</v>
      </c>
      <c r="AQ245" s="93" t="str">
        <f>_xlfn.IFS(AP245&lt;=5,"LOW RISK",AND(AP245&gt;5,AP245&lt;=12),"MODERATE RISK",AP245&gt;12,"HIGH RISK")</f>
        <v>MODERATE RISK</v>
      </c>
    </row>
    <row r="246" spans="1:43" ht="56.25">
      <c r="A246" s="108"/>
      <c r="B246" s="93" t="s">
        <v>312</v>
      </c>
      <c r="C246" s="93">
        <v>4</v>
      </c>
      <c r="D246" s="108"/>
      <c r="E246" s="108" t="str">
        <f>VLOOKUP(F246,Sheet2!E:F,2,FALSE)</f>
        <v>URBAN</v>
      </c>
      <c r="F246" s="100" t="s">
        <v>270</v>
      </c>
      <c r="G246" s="108" t="s">
        <v>1</v>
      </c>
      <c r="H246" s="101">
        <v>2600000</v>
      </c>
      <c r="I246" s="102">
        <v>4.6481300000000001</v>
      </c>
      <c r="J246" s="103">
        <v>0.43125799999999997</v>
      </c>
      <c r="K246" s="101">
        <f>H246*J246</f>
        <v>1121270.8</v>
      </c>
      <c r="L246" s="104">
        <f>J246/I246</f>
        <v>9.2780967830073599E-2</v>
      </c>
      <c r="M246" s="99">
        <f>_xlfn.IFS(L246&lt;=5%,1,AND(L246&gt;5%,L246&lt;=15%),2,AND(L246&gt;15%,L246&lt;=30%),3,AND(L246&gt;30%,L246&lt;=50%),4,L246&gt;50%,5)</f>
        <v>2</v>
      </c>
      <c r="N246" s="99" t="str">
        <f>ROUND(L246*100,2)&amp; "% of the road is exposed with a value of "&amp; ROUND(K246*1,2)</f>
        <v>9.28% of the road is exposed with a value of 1121270.8</v>
      </c>
      <c r="O246" s="106">
        <v>7.7626439999999991E-2</v>
      </c>
      <c r="P246" s="107">
        <v>0.18</v>
      </c>
      <c r="Q246" s="93">
        <f>_xlfn.IFS(P246&lt;=5%,1,AND(P246&gt;5%,P246&lt;=15%),2,AND(P246&gt;15%,P246&lt;=30%),3,AND(P246&gt;30%,P246&lt;=50%),4,P246&gt;50%,5)</f>
        <v>3</v>
      </c>
      <c r="R246" s="106">
        <v>0.35363155999999996</v>
      </c>
      <c r="S246" s="107">
        <v>0.82</v>
      </c>
      <c r="T246" s="93">
        <f>_xlfn.IFS(S246&lt;=5%,1,AND(S246&gt;5%,S246&lt;=15%),2,AND(S246&gt;15%,S246&lt;=30%),3,AND(S246&gt;30%,S246&lt;=50%),4,S246&gt;50%,5)</f>
        <v>5</v>
      </c>
      <c r="U246" s="94">
        <f>AVERAGE(Q246,T246)</f>
        <v>4</v>
      </c>
      <c r="V246" s="93" t="str">
        <f>ROUND(P246*100,2)&amp;"% of the exposed length is cement/asphalt road while " &amp;ROUND(S246*100,2)&amp;"% is rough road"</f>
        <v>18% of the exposed length is cement/asphalt road while 82% is rough road</v>
      </c>
      <c r="W246" s="94">
        <f>AVERAGE(M246,U246)</f>
        <v>3</v>
      </c>
      <c r="X246" s="93" t="str">
        <f>_xlfn.IFS(AND(W246&gt;4,W246&lt;=5),"VERY HIGH",AND(W246&gt;3,W246&lt;=4),"HIGH",AND(W246&gt;2,W246&lt;=3),"MODERATE",AND(W246&gt;1,W246&lt;=2),"LOW",W246&lt;=1,"VERY LOW")</f>
        <v>MODERATE</v>
      </c>
      <c r="Y246" s="95" t="s">
        <v>91</v>
      </c>
      <c r="Z246" s="93">
        <v>3</v>
      </c>
      <c r="AA246" s="95" t="s">
        <v>92</v>
      </c>
      <c r="AB246" s="93">
        <v>2</v>
      </c>
      <c r="AC246" s="95" t="s">
        <v>93</v>
      </c>
      <c r="AD246" s="93">
        <v>4</v>
      </c>
      <c r="AE246" s="95" t="s">
        <v>94</v>
      </c>
      <c r="AF246" s="93">
        <v>3</v>
      </c>
      <c r="AG246" s="95" t="s">
        <v>90</v>
      </c>
      <c r="AH246" s="93">
        <v>4</v>
      </c>
      <c r="AI246" s="97" t="s">
        <v>89</v>
      </c>
      <c r="AJ246" s="93">
        <v>4</v>
      </c>
      <c r="AK246" s="94">
        <f>AVERAGE(Z246,AB246,AD246,AF246,AH246,AJ246)</f>
        <v>3.3333333333333335</v>
      </c>
      <c r="AL246" s="108"/>
      <c r="AM246" s="94">
        <f>W246/AK246</f>
        <v>0.89999999999999991</v>
      </c>
      <c r="AN246" s="93" t="str">
        <f>_xlfn.IFS(AM246&gt;4,"HIGH",AM246&gt;3,"MEDIUM HIGH",AM246&gt;2,"MEDIUM",AM246&gt;1,"MEDIUM LOW",AM246&lt;=1,"LOW")</f>
        <v>LOW</v>
      </c>
      <c r="AO246" s="93">
        <v>2</v>
      </c>
      <c r="AP246" s="93">
        <f>AO246*C246</f>
        <v>8</v>
      </c>
      <c r="AQ246" s="93" t="str">
        <f>_xlfn.IFS(AP246&lt;=5,"LOW RISK",AND(AP246&gt;5,AP246&lt;=12),"MODERATE RISK",AP246&gt;12,"HIGH RISK")</f>
        <v>MODERATE RISK</v>
      </c>
    </row>
    <row r="247" spans="1:43" ht="56.25">
      <c r="A247" s="108"/>
      <c r="B247" s="93" t="s">
        <v>312</v>
      </c>
      <c r="C247" s="93">
        <v>4</v>
      </c>
      <c r="D247" s="108"/>
      <c r="E247" s="108" t="str">
        <f>VLOOKUP(F247,Sheet2!E:F,2,FALSE)</f>
        <v>URBAN</v>
      </c>
      <c r="F247" s="100" t="s">
        <v>274</v>
      </c>
      <c r="G247" s="108" t="s">
        <v>49</v>
      </c>
      <c r="H247" s="101">
        <v>2600000</v>
      </c>
      <c r="I247" s="102">
        <v>0.77875799999999995</v>
      </c>
      <c r="J247" s="103">
        <v>8.6021600000000004E-2</v>
      </c>
      <c r="K247" s="101">
        <f>H247*J247</f>
        <v>223656.16</v>
      </c>
      <c r="L247" s="104">
        <f>J247/I247</f>
        <v>0.11045998885404709</v>
      </c>
      <c r="M247" s="99">
        <f>_xlfn.IFS(L247&lt;=5%,1,AND(L247&gt;5%,L247&lt;=15%),2,AND(L247&gt;15%,L247&lt;=30%),3,AND(L247&gt;30%,L247&lt;=50%),4,L247&gt;50%,5)</f>
        <v>2</v>
      </c>
      <c r="N247" s="99" t="str">
        <f>ROUND(L247*100,2)&amp; "% of the road is exposed with a value of "&amp; ROUND(K247*1,2)</f>
        <v>11.05% of the road is exposed with a value of 223656.16</v>
      </c>
      <c r="O247" s="106">
        <v>8.6709772800000005E-3</v>
      </c>
      <c r="P247" s="107">
        <v>0.1008</v>
      </c>
      <c r="Q247" s="93">
        <f>_xlfn.IFS(P247&lt;=5%,1,AND(P247&gt;5%,P247&lt;=15%),2,AND(P247&gt;15%,P247&lt;=30%),3,AND(P247&gt;30%,P247&lt;=50%),4,P247&gt;50%,5)</f>
        <v>2</v>
      </c>
      <c r="R247" s="106">
        <v>7.7350622719999998E-2</v>
      </c>
      <c r="S247" s="107">
        <v>0.89919999999999989</v>
      </c>
      <c r="T247" s="93">
        <f>_xlfn.IFS(S247&lt;=5%,1,AND(S247&gt;5%,S247&lt;=15%),2,AND(S247&gt;15%,S247&lt;=30%),3,AND(S247&gt;30%,S247&lt;=50%),4,S247&gt;50%,5)</f>
        <v>5</v>
      </c>
      <c r="U247" s="94">
        <f>AVERAGE(Q247,T247)</f>
        <v>3.5</v>
      </c>
      <c r="V247" s="93" t="str">
        <f>ROUND(P247*100,2)&amp;"% of the exposed length is cement/asphalt road while " &amp;ROUND(S247*100,2)&amp;"% is rough road"</f>
        <v>10.08% of the exposed length is cement/asphalt road while 89.92% is rough road</v>
      </c>
      <c r="W247" s="94">
        <f>AVERAGE(M247,U247)</f>
        <v>2.75</v>
      </c>
      <c r="X247" s="93" t="str">
        <f>_xlfn.IFS(AND(W247&gt;4,W247&lt;=5),"VERY HIGH",AND(W247&gt;3,W247&lt;=4),"HIGH",AND(W247&gt;2,W247&lt;=3),"MODERATE",AND(W247&gt;1,W247&lt;=2),"LOW",W247&lt;=1,"VERY LOW")</f>
        <v>MODERATE</v>
      </c>
      <c r="Y247" s="95" t="s">
        <v>91</v>
      </c>
      <c r="Z247" s="93">
        <v>3</v>
      </c>
      <c r="AA247" s="95" t="s">
        <v>92</v>
      </c>
      <c r="AB247" s="93">
        <v>2</v>
      </c>
      <c r="AC247" s="95" t="s">
        <v>93</v>
      </c>
      <c r="AD247" s="93">
        <v>4</v>
      </c>
      <c r="AE247" s="95" t="s">
        <v>94</v>
      </c>
      <c r="AF247" s="93">
        <v>3</v>
      </c>
      <c r="AG247" s="95" t="s">
        <v>90</v>
      </c>
      <c r="AH247" s="93">
        <v>4</v>
      </c>
      <c r="AI247" s="97" t="s">
        <v>89</v>
      </c>
      <c r="AJ247" s="93">
        <v>4</v>
      </c>
      <c r="AK247" s="94">
        <f>AVERAGE(Z247,AB247,AD247,AF247,AH247,AJ247)</f>
        <v>3.3333333333333335</v>
      </c>
      <c r="AL247" s="108"/>
      <c r="AM247" s="94">
        <f>W247/AK247</f>
        <v>0.82499999999999996</v>
      </c>
      <c r="AN247" s="93" t="str">
        <f>_xlfn.IFS(AM247&gt;4,"HIGH",AM247&gt;3,"MEDIUM HIGH",AM247&gt;2,"MEDIUM",AM247&gt;1,"MEDIUM LOW",AM247&lt;=1,"LOW")</f>
        <v>LOW</v>
      </c>
      <c r="AO247" s="93">
        <v>2</v>
      </c>
      <c r="AP247" s="93">
        <f>AO247*C247</f>
        <v>8</v>
      </c>
      <c r="AQ247" s="93" t="str">
        <f>_xlfn.IFS(AP247&lt;=5,"LOW RISK",AND(AP247&gt;5,AP247&lt;=12),"MODERATE RISK",AP247&gt;12,"HIGH RISK")</f>
        <v>MODERATE RISK</v>
      </c>
    </row>
    <row r="248" spans="1:43" ht="56.25">
      <c r="A248" s="108"/>
      <c r="B248" s="93" t="s">
        <v>312</v>
      </c>
      <c r="C248" s="93">
        <v>4</v>
      </c>
      <c r="D248" s="108"/>
      <c r="E248" s="108" t="str">
        <f>VLOOKUP(F248,Sheet2!E:F,2,FALSE)</f>
        <v>URBAN</v>
      </c>
      <c r="F248" s="100" t="s">
        <v>274</v>
      </c>
      <c r="G248" s="108" t="s">
        <v>300</v>
      </c>
      <c r="H248" s="101">
        <v>5200000</v>
      </c>
      <c r="I248" s="102">
        <v>0.71983299999999995</v>
      </c>
      <c r="J248" s="103">
        <v>3.4174099999999999E-2</v>
      </c>
      <c r="K248" s="101">
        <f>H248*J248</f>
        <v>177705.32</v>
      </c>
      <c r="L248" s="104">
        <f>J248/I248</f>
        <v>4.7475039349404655E-2</v>
      </c>
      <c r="M248" s="99">
        <f>_xlfn.IFS(L248&lt;=5%,1,AND(L248&gt;5%,L248&lt;=15%),2,AND(L248&gt;15%,L248&lt;=30%),3,AND(L248&gt;30%,L248&lt;=50%),4,L248&gt;50%,5)</f>
        <v>1</v>
      </c>
      <c r="N248" s="99" t="str">
        <f>ROUND(L248*100,2)&amp; "% of the road is exposed with a value of "&amp; ROUND(K248*1,2)</f>
        <v>4.75% of the road is exposed with a value of 177705.32</v>
      </c>
      <c r="O248" s="106">
        <v>3.4174099999999999E-2</v>
      </c>
      <c r="P248" s="107">
        <v>1</v>
      </c>
      <c r="Q248" s="93">
        <f>_xlfn.IFS(P248&lt;=5%,1,AND(P248&gt;5%,P248&lt;=15%),2,AND(P248&gt;15%,P248&lt;=30%),3,AND(P248&gt;30%,P248&lt;=50%),4,P248&gt;50%,5)</f>
        <v>5</v>
      </c>
      <c r="R248" s="106">
        <v>0</v>
      </c>
      <c r="S248" s="107">
        <v>0</v>
      </c>
      <c r="T248" s="93">
        <f>_xlfn.IFS(S248&lt;=5%,1,AND(S248&gt;5%,S248&lt;=15%),2,AND(S248&gt;15%,S248&lt;=30%),3,AND(S248&gt;30%,S248&lt;=50%),4,S248&gt;50%,5)</f>
        <v>1</v>
      </c>
      <c r="U248" s="94">
        <f>AVERAGE(Q248,T248)</f>
        <v>3</v>
      </c>
      <c r="V248" s="93" t="str">
        <f>ROUND(P248*100,2)&amp;"% of the exposed length is cement/asphalt road while " &amp;ROUND(S248*100,2)&amp;"% is rough road"</f>
        <v>100% of the exposed length is cement/asphalt road while 0% is rough road</v>
      </c>
      <c r="W248" s="94">
        <f>AVERAGE(M248,U248)</f>
        <v>2</v>
      </c>
      <c r="X248" s="93" t="str">
        <f>_xlfn.IFS(AND(W248&gt;4,W248&lt;=5),"VERY HIGH",AND(W248&gt;3,W248&lt;=4),"HIGH",AND(W248&gt;2,W248&lt;=3),"MODERATE",AND(W248&gt;1,W248&lt;=2),"LOW",W248&lt;=1,"VERY LOW")</f>
        <v>LOW</v>
      </c>
      <c r="Y248" s="95" t="s">
        <v>91</v>
      </c>
      <c r="Z248" s="93">
        <v>3</v>
      </c>
      <c r="AA248" s="95" t="s">
        <v>92</v>
      </c>
      <c r="AB248" s="93">
        <v>2</v>
      </c>
      <c r="AC248" s="95" t="s">
        <v>93</v>
      </c>
      <c r="AD248" s="93">
        <v>4</v>
      </c>
      <c r="AE248" s="95" t="s">
        <v>94</v>
      </c>
      <c r="AF248" s="93">
        <v>3</v>
      </c>
      <c r="AG248" s="95" t="s">
        <v>90</v>
      </c>
      <c r="AH248" s="93">
        <v>4</v>
      </c>
      <c r="AI248" s="97" t="s">
        <v>89</v>
      </c>
      <c r="AJ248" s="93">
        <v>4</v>
      </c>
      <c r="AK248" s="94">
        <f>AVERAGE(Z248,AB248,AD248,AF248,AH248,AJ248)</f>
        <v>3.3333333333333335</v>
      </c>
      <c r="AL248" s="108"/>
      <c r="AM248" s="94">
        <f>W248/AK248</f>
        <v>0.6</v>
      </c>
      <c r="AN248" s="93" t="str">
        <f>_xlfn.IFS(AM248&gt;4,"HIGH",AM248&gt;3,"MEDIUM HIGH",AM248&gt;2,"MEDIUM",AM248&gt;1,"MEDIUM LOW",AM248&lt;=1,"LOW")</f>
        <v>LOW</v>
      </c>
      <c r="AO248" s="93">
        <v>2</v>
      </c>
      <c r="AP248" s="93">
        <f>AO248*C248</f>
        <v>8</v>
      </c>
      <c r="AQ248" s="93" t="str">
        <f>_xlfn.IFS(AP248&lt;=5,"LOW RISK",AND(AP248&gt;5,AP248&lt;=12),"MODERATE RISK",AP248&gt;12,"HIGH RISK")</f>
        <v>MODERATE RISK</v>
      </c>
    </row>
    <row r="249" spans="1:43" ht="56.25">
      <c r="A249" s="108"/>
      <c r="B249" s="93" t="s">
        <v>312</v>
      </c>
      <c r="C249" s="93">
        <v>4</v>
      </c>
      <c r="D249" s="108"/>
      <c r="E249" s="108" t="str">
        <f>VLOOKUP(F249,Sheet2!E:F,2,FALSE)</f>
        <v>URBAN</v>
      </c>
      <c r="F249" s="100" t="s">
        <v>274</v>
      </c>
      <c r="G249" s="108" t="s">
        <v>300</v>
      </c>
      <c r="H249" s="101">
        <v>5200000</v>
      </c>
      <c r="I249" s="102">
        <v>0.71983299999999995</v>
      </c>
      <c r="J249" s="103">
        <v>9.3266799999999997E-2</v>
      </c>
      <c r="K249" s="101">
        <f>H249*J249</f>
        <v>484987.36</v>
      </c>
      <c r="L249" s="104">
        <f>J249/I249</f>
        <v>0.12956727463175488</v>
      </c>
      <c r="M249" s="99">
        <f>_xlfn.IFS(L249&lt;=5%,1,AND(L249&gt;5%,L249&lt;=15%),2,AND(L249&gt;15%,L249&lt;=30%),3,AND(L249&gt;30%,L249&lt;=50%),4,L249&gt;50%,5)</f>
        <v>2</v>
      </c>
      <c r="N249" s="99" t="str">
        <f>ROUND(L249*100,2)&amp; "% of the road is exposed with a value of "&amp; ROUND(K249*1,2)</f>
        <v>12.96% of the road is exposed with a value of 484987.36</v>
      </c>
      <c r="O249" s="106">
        <v>9.3266799999999997E-2</v>
      </c>
      <c r="P249" s="107">
        <v>1</v>
      </c>
      <c r="Q249" s="93">
        <f>_xlfn.IFS(P249&lt;=5%,1,AND(P249&gt;5%,P249&lt;=15%),2,AND(P249&gt;15%,P249&lt;=30%),3,AND(P249&gt;30%,P249&lt;=50%),4,P249&gt;50%,5)</f>
        <v>5</v>
      </c>
      <c r="R249" s="106">
        <v>0</v>
      </c>
      <c r="S249" s="107">
        <v>0</v>
      </c>
      <c r="T249" s="93">
        <f>_xlfn.IFS(S249&lt;=5%,1,AND(S249&gt;5%,S249&lt;=15%),2,AND(S249&gt;15%,S249&lt;=30%),3,AND(S249&gt;30%,S249&lt;=50%),4,S249&gt;50%,5)</f>
        <v>1</v>
      </c>
      <c r="U249" s="94">
        <f>AVERAGE(Q249,T249)</f>
        <v>3</v>
      </c>
      <c r="V249" s="93" t="str">
        <f>ROUND(P249*100,2)&amp;"% of the exposed length is cement/asphalt road while " &amp;ROUND(S249*100,2)&amp;"% is rough road"</f>
        <v>100% of the exposed length is cement/asphalt road while 0% is rough road</v>
      </c>
      <c r="W249" s="94">
        <f>AVERAGE(M249,U249)</f>
        <v>2.5</v>
      </c>
      <c r="X249" s="93" t="str">
        <f>_xlfn.IFS(AND(W249&gt;4,W249&lt;=5),"VERY HIGH",AND(W249&gt;3,W249&lt;=4),"HIGH",AND(W249&gt;2,W249&lt;=3),"MODERATE",AND(W249&gt;1,W249&lt;=2),"LOW",W249&lt;=1,"VERY LOW")</f>
        <v>MODERATE</v>
      </c>
      <c r="Y249" s="95" t="s">
        <v>91</v>
      </c>
      <c r="Z249" s="93">
        <v>3</v>
      </c>
      <c r="AA249" s="95" t="s">
        <v>92</v>
      </c>
      <c r="AB249" s="93">
        <v>2</v>
      </c>
      <c r="AC249" s="95" t="s">
        <v>93</v>
      </c>
      <c r="AD249" s="93">
        <v>4</v>
      </c>
      <c r="AE249" s="95" t="s">
        <v>94</v>
      </c>
      <c r="AF249" s="93">
        <v>3</v>
      </c>
      <c r="AG249" s="95" t="s">
        <v>90</v>
      </c>
      <c r="AH249" s="93">
        <v>4</v>
      </c>
      <c r="AI249" s="97" t="s">
        <v>89</v>
      </c>
      <c r="AJ249" s="93">
        <v>4</v>
      </c>
      <c r="AK249" s="94">
        <f>AVERAGE(Z249,AB249,AD249,AF249,AH249,AJ249)</f>
        <v>3.3333333333333335</v>
      </c>
      <c r="AL249" s="108"/>
      <c r="AM249" s="94">
        <f>W249/AK249</f>
        <v>0.75</v>
      </c>
      <c r="AN249" s="93" t="str">
        <f>_xlfn.IFS(AM249&gt;4,"HIGH",AM249&gt;3,"MEDIUM HIGH",AM249&gt;2,"MEDIUM",AM249&gt;1,"MEDIUM LOW",AM249&lt;=1,"LOW")</f>
        <v>LOW</v>
      </c>
      <c r="AO249" s="93">
        <v>2</v>
      </c>
      <c r="AP249" s="93">
        <f>AO249*C249</f>
        <v>8</v>
      </c>
      <c r="AQ249" s="93" t="str">
        <f>_xlfn.IFS(AP249&lt;=5,"LOW RISK",AND(AP249&gt;5,AP249&lt;=12),"MODERATE RISK",AP249&gt;12,"HIGH RISK")</f>
        <v>MODERATE RISK</v>
      </c>
    </row>
    <row r="250" spans="1:43" ht="56.25">
      <c r="A250" s="108"/>
      <c r="B250" s="93" t="s">
        <v>312</v>
      </c>
      <c r="C250" s="93">
        <v>4</v>
      </c>
      <c r="D250" s="108"/>
      <c r="E250" s="108" t="str">
        <f>VLOOKUP(F250,Sheet2!E:F,2,FALSE)</f>
        <v>URBAN</v>
      </c>
      <c r="F250" s="100" t="s">
        <v>274</v>
      </c>
      <c r="G250" s="108" t="s">
        <v>1</v>
      </c>
      <c r="H250" s="101">
        <v>2600000</v>
      </c>
      <c r="I250" s="102">
        <v>7.6228300000000004</v>
      </c>
      <c r="J250" s="103">
        <v>0.73374200000000001</v>
      </c>
      <c r="K250" s="101">
        <f>H250*J250</f>
        <v>1907729.2</v>
      </c>
      <c r="L250" s="104">
        <f>J250/I250</f>
        <v>9.6255852485231858E-2</v>
      </c>
      <c r="M250" s="99">
        <f>_xlfn.IFS(L250&lt;=5%,1,AND(L250&gt;5%,L250&lt;=15%),2,AND(L250&gt;15%,L250&lt;=30%),3,AND(L250&gt;30%,L250&lt;=50%),4,L250&gt;50%,5)</f>
        <v>2</v>
      </c>
      <c r="N250" s="99" t="str">
        <f>ROUND(L250*100,2)&amp; "% of the road is exposed with a value of "&amp; ROUND(K250*1,2)</f>
        <v>9.63% of the road is exposed with a value of 1907729.2</v>
      </c>
      <c r="O250" s="106">
        <v>7.3374200000000001E-2</v>
      </c>
      <c r="P250" s="107">
        <v>0.1</v>
      </c>
      <c r="Q250" s="93">
        <f>_xlfn.IFS(P250&lt;=5%,1,AND(P250&gt;5%,P250&lt;=15%),2,AND(P250&gt;15%,P250&lt;=30%),3,AND(P250&gt;30%,P250&lt;=50%),4,P250&gt;50%,5)</f>
        <v>2</v>
      </c>
      <c r="R250" s="106">
        <v>0.66036779999999995</v>
      </c>
      <c r="S250" s="107">
        <v>0.89999999999999991</v>
      </c>
      <c r="T250" s="93">
        <f>_xlfn.IFS(S250&lt;=5%,1,AND(S250&gt;5%,S250&lt;=15%),2,AND(S250&gt;15%,S250&lt;=30%),3,AND(S250&gt;30%,S250&lt;=50%),4,S250&gt;50%,5)</f>
        <v>5</v>
      </c>
      <c r="U250" s="94">
        <f>AVERAGE(Q250,T250)</f>
        <v>3.5</v>
      </c>
      <c r="V250" s="93" t="str">
        <f>ROUND(P250*100,2)&amp;"% of the exposed length is cement/asphalt road while " &amp;ROUND(S250*100,2)&amp;"% is rough road"</f>
        <v>10% of the exposed length is cement/asphalt road while 90% is rough road</v>
      </c>
      <c r="W250" s="94">
        <f>AVERAGE(M250,U250)</f>
        <v>2.75</v>
      </c>
      <c r="X250" s="93" t="str">
        <f>_xlfn.IFS(AND(W250&gt;4,W250&lt;=5),"VERY HIGH",AND(W250&gt;3,W250&lt;=4),"HIGH",AND(W250&gt;2,W250&lt;=3),"MODERATE",AND(W250&gt;1,W250&lt;=2),"LOW",W250&lt;=1,"VERY LOW")</f>
        <v>MODERATE</v>
      </c>
      <c r="Y250" s="95" t="s">
        <v>91</v>
      </c>
      <c r="Z250" s="93">
        <v>3</v>
      </c>
      <c r="AA250" s="95" t="s">
        <v>92</v>
      </c>
      <c r="AB250" s="93">
        <v>2</v>
      </c>
      <c r="AC250" s="95" t="s">
        <v>93</v>
      </c>
      <c r="AD250" s="93">
        <v>4</v>
      </c>
      <c r="AE250" s="95" t="s">
        <v>94</v>
      </c>
      <c r="AF250" s="93">
        <v>3</v>
      </c>
      <c r="AG250" s="95" t="s">
        <v>90</v>
      </c>
      <c r="AH250" s="93">
        <v>4</v>
      </c>
      <c r="AI250" s="97" t="s">
        <v>89</v>
      </c>
      <c r="AJ250" s="93">
        <v>4</v>
      </c>
      <c r="AK250" s="94">
        <f>AVERAGE(Z250,AB250,AD250,AF250,AH250,AJ250)</f>
        <v>3.3333333333333335</v>
      </c>
      <c r="AL250" s="108"/>
      <c r="AM250" s="94">
        <f>W250/AK250</f>
        <v>0.82499999999999996</v>
      </c>
      <c r="AN250" s="93" t="str">
        <f>_xlfn.IFS(AM250&gt;4,"HIGH",AM250&gt;3,"MEDIUM HIGH",AM250&gt;2,"MEDIUM",AM250&gt;1,"MEDIUM LOW",AM250&lt;=1,"LOW")</f>
        <v>LOW</v>
      </c>
      <c r="AO250" s="93">
        <v>2</v>
      </c>
      <c r="AP250" s="93">
        <f>AO250*C250</f>
        <v>8</v>
      </c>
      <c r="AQ250" s="93" t="str">
        <f>_xlfn.IFS(AP250&lt;=5,"LOW RISK",AND(AP250&gt;5,AP250&lt;=12),"MODERATE RISK",AP250&gt;12,"HIGH RISK")</f>
        <v>MODERATE RISK</v>
      </c>
    </row>
    <row r="251" spans="1:43" ht="56.25">
      <c r="A251" s="108"/>
      <c r="B251" s="93" t="s">
        <v>312</v>
      </c>
      <c r="C251" s="93">
        <v>4</v>
      </c>
      <c r="D251" s="108"/>
      <c r="E251" s="108" t="str">
        <f>VLOOKUP(F251,Sheet2!E:F,2,FALSE)</f>
        <v>URBAN</v>
      </c>
      <c r="F251" s="100" t="s">
        <v>274</v>
      </c>
      <c r="G251" s="108" t="s">
        <v>1</v>
      </c>
      <c r="H251" s="101">
        <v>2600000</v>
      </c>
      <c r="I251" s="102">
        <v>7.6228300000000004</v>
      </c>
      <c r="J251" s="103">
        <v>1.8081499999999999</v>
      </c>
      <c r="K251" s="101">
        <f>H251*J251</f>
        <v>4701190</v>
      </c>
      <c r="L251" s="104">
        <f>J251/I251</f>
        <v>0.23720193156609815</v>
      </c>
      <c r="M251" s="99">
        <f>_xlfn.IFS(L251&lt;=5%,1,AND(L251&gt;5%,L251&lt;=15%),2,AND(L251&gt;15%,L251&lt;=30%),3,AND(L251&gt;30%,L251&lt;=50%),4,L251&gt;50%,5)</f>
        <v>3</v>
      </c>
      <c r="N251" s="99" t="str">
        <f>ROUND(L251*100,2)&amp; "% of the road is exposed with a value of "&amp; ROUND(K251*1,2)</f>
        <v>23.72% of the road is exposed with a value of 4701190</v>
      </c>
      <c r="O251" s="106">
        <v>0.180815</v>
      </c>
      <c r="P251" s="107">
        <v>0.1</v>
      </c>
      <c r="Q251" s="93">
        <f>_xlfn.IFS(P251&lt;=5%,1,AND(P251&gt;5%,P251&lt;=15%),2,AND(P251&gt;15%,P251&lt;=30%),3,AND(P251&gt;30%,P251&lt;=50%),4,P251&gt;50%,5)</f>
        <v>2</v>
      </c>
      <c r="R251" s="106">
        <v>1.627335</v>
      </c>
      <c r="S251" s="107">
        <v>0.9</v>
      </c>
      <c r="T251" s="93">
        <f>_xlfn.IFS(S251&lt;=5%,1,AND(S251&gt;5%,S251&lt;=15%),2,AND(S251&gt;15%,S251&lt;=30%),3,AND(S251&gt;30%,S251&lt;=50%),4,S251&gt;50%,5)</f>
        <v>5</v>
      </c>
      <c r="U251" s="94">
        <f>AVERAGE(Q251,T251)</f>
        <v>3.5</v>
      </c>
      <c r="V251" s="93" t="str">
        <f>ROUND(P251*100,2)&amp;"% of the exposed length is cement/asphalt road while " &amp;ROUND(S251*100,2)&amp;"% is rough road"</f>
        <v>10% of the exposed length is cement/asphalt road while 90% is rough road</v>
      </c>
      <c r="W251" s="94">
        <f>AVERAGE(M251,U251)</f>
        <v>3.25</v>
      </c>
      <c r="X251" s="93" t="str">
        <f>_xlfn.IFS(AND(W251&gt;4,W251&lt;=5),"VERY HIGH",AND(W251&gt;3,W251&lt;=4),"HIGH",AND(W251&gt;2,W251&lt;=3),"MODERATE",AND(W251&gt;1,W251&lt;=2),"LOW",W251&lt;=1,"VERY LOW")</f>
        <v>HIGH</v>
      </c>
      <c r="Y251" s="95" t="s">
        <v>91</v>
      </c>
      <c r="Z251" s="93">
        <v>3</v>
      </c>
      <c r="AA251" s="95" t="s">
        <v>92</v>
      </c>
      <c r="AB251" s="93">
        <v>2</v>
      </c>
      <c r="AC251" s="95" t="s">
        <v>93</v>
      </c>
      <c r="AD251" s="93">
        <v>4</v>
      </c>
      <c r="AE251" s="95" t="s">
        <v>94</v>
      </c>
      <c r="AF251" s="93">
        <v>3</v>
      </c>
      <c r="AG251" s="95" t="s">
        <v>90</v>
      </c>
      <c r="AH251" s="93">
        <v>4</v>
      </c>
      <c r="AI251" s="97" t="s">
        <v>89</v>
      </c>
      <c r="AJ251" s="93">
        <v>4</v>
      </c>
      <c r="AK251" s="94">
        <f>AVERAGE(Z251,AB251,AD251,AF251,AH251,AJ251)</f>
        <v>3.3333333333333335</v>
      </c>
      <c r="AL251" s="108"/>
      <c r="AM251" s="94">
        <f>W251/AK251</f>
        <v>0.97499999999999998</v>
      </c>
      <c r="AN251" s="93" t="str">
        <f>_xlfn.IFS(AM251&gt;4,"HIGH",AM251&gt;3,"MEDIUM HIGH",AM251&gt;2,"MEDIUM",AM251&gt;1,"MEDIUM LOW",AM251&lt;=1,"LOW")</f>
        <v>LOW</v>
      </c>
      <c r="AO251" s="93">
        <v>2</v>
      </c>
      <c r="AP251" s="93">
        <f>AO251*C251</f>
        <v>8</v>
      </c>
      <c r="AQ251" s="93" t="str">
        <f>_xlfn.IFS(AP251&lt;=5,"LOW RISK",AND(AP251&gt;5,AP251&lt;=12),"MODERATE RISK",AP251&gt;12,"HIGH RISK")</f>
        <v>MODERATE RISK</v>
      </c>
    </row>
    <row r="252" spans="1:43" ht="56.25">
      <c r="A252" s="108"/>
      <c r="B252" s="93" t="s">
        <v>312</v>
      </c>
      <c r="C252" s="93">
        <v>4</v>
      </c>
      <c r="D252" s="108"/>
      <c r="E252" s="108" t="str">
        <f>VLOOKUP(F252,Sheet2!E:F,2,FALSE)</f>
        <v>URBAN</v>
      </c>
      <c r="F252" s="100" t="s">
        <v>274</v>
      </c>
      <c r="G252" s="108" t="s">
        <v>1</v>
      </c>
      <c r="H252" s="101">
        <v>2600000</v>
      </c>
      <c r="I252" s="102">
        <v>7.6228300000000004</v>
      </c>
      <c r="J252" s="103">
        <v>5.90146E-2</v>
      </c>
      <c r="K252" s="101">
        <f>H252*J252</f>
        <v>153437.96</v>
      </c>
      <c r="L252" s="104">
        <f>J252/I252</f>
        <v>7.7418229187847555E-3</v>
      </c>
      <c r="M252" s="99">
        <f>_xlfn.IFS(L252&lt;=5%,1,AND(L252&gt;5%,L252&lt;=15%),2,AND(L252&gt;15%,L252&lt;=30%),3,AND(L252&gt;30%,L252&lt;=50%),4,L252&gt;50%,5)</f>
        <v>1</v>
      </c>
      <c r="N252" s="99" t="str">
        <f>ROUND(L252*100,2)&amp; "% of the road is exposed with a value of "&amp; ROUND(K252*1,2)</f>
        <v>0.77% of the road is exposed with a value of 153437.96</v>
      </c>
      <c r="O252" s="106">
        <v>5.9014600000000007E-3</v>
      </c>
      <c r="P252" s="107">
        <v>0.1</v>
      </c>
      <c r="Q252" s="93">
        <f>_xlfn.IFS(P252&lt;=5%,1,AND(P252&gt;5%,P252&lt;=15%),2,AND(P252&gt;15%,P252&lt;=30%),3,AND(P252&gt;30%,P252&lt;=50%),4,P252&gt;50%,5)</f>
        <v>2</v>
      </c>
      <c r="R252" s="106">
        <v>5.3113140000000003E-2</v>
      </c>
      <c r="S252" s="107">
        <v>0.9</v>
      </c>
      <c r="T252" s="93">
        <f>_xlfn.IFS(S252&lt;=5%,1,AND(S252&gt;5%,S252&lt;=15%),2,AND(S252&gt;15%,S252&lt;=30%),3,AND(S252&gt;30%,S252&lt;=50%),4,S252&gt;50%,5)</f>
        <v>5</v>
      </c>
      <c r="U252" s="94">
        <f>AVERAGE(Q252,T252)</f>
        <v>3.5</v>
      </c>
      <c r="V252" s="93" t="str">
        <f>ROUND(P252*100,2)&amp;"% of the exposed length is cement/asphalt road while " &amp;ROUND(S252*100,2)&amp;"% is rough road"</f>
        <v>10% of the exposed length is cement/asphalt road while 90% is rough road</v>
      </c>
      <c r="W252" s="94">
        <f>AVERAGE(M252,U252)</f>
        <v>2.25</v>
      </c>
      <c r="X252" s="93" t="str">
        <f>_xlfn.IFS(AND(W252&gt;4,W252&lt;=5),"VERY HIGH",AND(W252&gt;3,W252&lt;=4),"HIGH",AND(W252&gt;2,W252&lt;=3),"MODERATE",AND(W252&gt;1,W252&lt;=2),"LOW",W252&lt;=1,"VERY LOW")</f>
        <v>MODERATE</v>
      </c>
      <c r="Y252" s="95" t="s">
        <v>91</v>
      </c>
      <c r="Z252" s="93">
        <v>3</v>
      </c>
      <c r="AA252" s="95" t="s">
        <v>92</v>
      </c>
      <c r="AB252" s="93">
        <v>2</v>
      </c>
      <c r="AC252" s="95" t="s">
        <v>93</v>
      </c>
      <c r="AD252" s="93">
        <v>4</v>
      </c>
      <c r="AE252" s="95" t="s">
        <v>94</v>
      </c>
      <c r="AF252" s="93">
        <v>3</v>
      </c>
      <c r="AG252" s="95" t="s">
        <v>90</v>
      </c>
      <c r="AH252" s="93">
        <v>4</v>
      </c>
      <c r="AI252" s="97" t="s">
        <v>89</v>
      </c>
      <c r="AJ252" s="93">
        <v>4</v>
      </c>
      <c r="AK252" s="94">
        <f>AVERAGE(Z252,AB252,AD252,AF252,AH252,AJ252)</f>
        <v>3.3333333333333335</v>
      </c>
      <c r="AL252" s="108"/>
      <c r="AM252" s="94">
        <f>W252/AK252</f>
        <v>0.67499999999999993</v>
      </c>
      <c r="AN252" s="93" t="str">
        <f>_xlfn.IFS(AM252&gt;4,"HIGH",AM252&gt;3,"MEDIUM HIGH",AM252&gt;2,"MEDIUM",AM252&gt;1,"MEDIUM LOW",AM252&lt;=1,"LOW")</f>
        <v>LOW</v>
      </c>
      <c r="AO252" s="93">
        <v>2</v>
      </c>
      <c r="AP252" s="93">
        <f>AO252*C252</f>
        <v>8</v>
      </c>
      <c r="AQ252" s="93" t="str">
        <f>_xlfn.IFS(AP252&lt;=5,"LOW RISK",AND(AP252&gt;5,AP252&lt;=12),"MODERATE RISK",AP252&gt;12,"HIGH RISK")</f>
        <v>MODERATE RISK</v>
      </c>
    </row>
    <row r="253" spans="1:43" ht="56.25">
      <c r="A253" s="108"/>
      <c r="B253" s="93" t="s">
        <v>312</v>
      </c>
      <c r="C253" s="93">
        <v>4</v>
      </c>
      <c r="D253" s="108"/>
      <c r="E253" s="108" t="str">
        <f>VLOOKUP(F253,Sheet2!E:F,2,FALSE)</f>
        <v>URBAN</v>
      </c>
      <c r="F253" s="100" t="s">
        <v>275</v>
      </c>
      <c r="G253" s="108" t="s">
        <v>49</v>
      </c>
      <c r="H253" s="101">
        <v>2600000</v>
      </c>
      <c r="I253" s="102">
        <v>0.51031899999999997</v>
      </c>
      <c r="J253" s="103">
        <v>0.12141100000000001</v>
      </c>
      <c r="K253" s="101">
        <f>H253*J253</f>
        <v>315668.60000000003</v>
      </c>
      <c r="L253" s="104">
        <f>J253/I253</f>
        <v>0.23791197270726744</v>
      </c>
      <c r="M253" s="99">
        <f>_xlfn.IFS(L253&lt;=5%,1,AND(L253&gt;5%,L253&lt;=15%),2,AND(L253&gt;15%,L253&lt;=30%),3,AND(L253&gt;30%,L253&lt;=50%),4,L253&gt;50%,5)</f>
        <v>3</v>
      </c>
      <c r="N253" s="99" t="str">
        <f>ROUND(L253*100,2)&amp; "% of the road is exposed with a value of "&amp; ROUND(K253*1,2)</f>
        <v>23.79% of the road is exposed with a value of 315668.6</v>
      </c>
      <c r="O253" s="106">
        <v>9.6193935300000005E-2</v>
      </c>
      <c r="P253" s="107">
        <v>0.7923</v>
      </c>
      <c r="Q253" s="93">
        <f>_xlfn.IFS(P253&lt;=5%,1,AND(P253&gt;5%,P253&lt;=15%),2,AND(P253&gt;15%,P253&lt;=30%),3,AND(P253&gt;30%,P253&lt;=50%),4,P253&gt;50%,5)</f>
        <v>5</v>
      </c>
      <c r="R253" s="106">
        <v>2.52170647E-2</v>
      </c>
      <c r="S253" s="107">
        <v>0.2077</v>
      </c>
      <c r="T253" s="93">
        <f>_xlfn.IFS(S253&lt;=5%,1,AND(S253&gt;5%,S253&lt;=15%),2,AND(S253&gt;15%,S253&lt;=30%),3,AND(S253&gt;30%,S253&lt;=50%),4,S253&gt;50%,5)</f>
        <v>3</v>
      </c>
      <c r="U253" s="94">
        <f>AVERAGE(Q253,T253)</f>
        <v>4</v>
      </c>
      <c r="V253" s="93" t="str">
        <f>ROUND(P253*100,2)&amp;"% of the exposed length is cement/asphalt road while " &amp;ROUND(S253*100,2)&amp;"% is rough road"</f>
        <v>79.23% of the exposed length is cement/asphalt road while 20.77% is rough road</v>
      </c>
      <c r="W253" s="94">
        <f>AVERAGE(M253,U253)</f>
        <v>3.5</v>
      </c>
      <c r="X253" s="93" t="str">
        <f>_xlfn.IFS(AND(W253&gt;4,W253&lt;=5),"VERY HIGH",AND(W253&gt;3,W253&lt;=4),"HIGH",AND(W253&gt;2,W253&lt;=3),"MODERATE",AND(W253&gt;1,W253&lt;=2),"LOW",W253&lt;=1,"VERY LOW")</f>
        <v>HIGH</v>
      </c>
      <c r="Y253" s="95" t="s">
        <v>91</v>
      </c>
      <c r="Z253" s="93">
        <v>3</v>
      </c>
      <c r="AA253" s="95" t="s">
        <v>92</v>
      </c>
      <c r="AB253" s="93">
        <v>2</v>
      </c>
      <c r="AC253" s="95" t="s">
        <v>93</v>
      </c>
      <c r="AD253" s="93">
        <v>4</v>
      </c>
      <c r="AE253" s="95" t="s">
        <v>94</v>
      </c>
      <c r="AF253" s="93">
        <v>3</v>
      </c>
      <c r="AG253" s="95" t="s">
        <v>90</v>
      </c>
      <c r="AH253" s="93">
        <v>4</v>
      </c>
      <c r="AI253" s="97" t="s">
        <v>89</v>
      </c>
      <c r="AJ253" s="93">
        <v>4</v>
      </c>
      <c r="AK253" s="94">
        <f>AVERAGE(Z253,AB253,AD253,AF253,AH253,AJ253)</f>
        <v>3.3333333333333335</v>
      </c>
      <c r="AL253" s="108"/>
      <c r="AM253" s="94">
        <f>W253/AK253</f>
        <v>1.05</v>
      </c>
      <c r="AN253" s="93" t="str">
        <f>_xlfn.IFS(AM253&gt;4,"HIGH",AM253&gt;3,"MEDIUM HIGH",AM253&gt;2,"MEDIUM",AM253&gt;1,"MEDIUM LOW",AM253&lt;=1,"LOW")</f>
        <v>MEDIUM LOW</v>
      </c>
      <c r="AO253" s="93">
        <v>2</v>
      </c>
      <c r="AP253" s="93">
        <f>AO253*C253</f>
        <v>8</v>
      </c>
      <c r="AQ253" s="93" t="str">
        <f>_xlfn.IFS(AP253&lt;=5,"LOW RISK",AND(AP253&gt;5,AP253&lt;=12),"MODERATE RISK",AP253&gt;12,"HIGH RISK")</f>
        <v>MODERATE RISK</v>
      </c>
    </row>
    <row r="254" spans="1:43" ht="56.25">
      <c r="A254" s="108"/>
      <c r="B254" s="93" t="s">
        <v>312</v>
      </c>
      <c r="C254" s="93">
        <v>4</v>
      </c>
      <c r="D254" s="108"/>
      <c r="E254" s="108" t="str">
        <f>VLOOKUP(F254,Sheet2!E:F,2,FALSE)</f>
        <v>URBAN</v>
      </c>
      <c r="F254" s="100" t="s">
        <v>275</v>
      </c>
      <c r="G254" s="108" t="s">
        <v>300</v>
      </c>
      <c r="H254" s="101">
        <v>5200000</v>
      </c>
      <c r="I254" s="102">
        <v>0.21679499999999999</v>
      </c>
      <c r="J254" s="103">
        <v>0.21679499999999999</v>
      </c>
      <c r="K254" s="101">
        <f>H254*J254</f>
        <v>1127334</v>
      </c>
      <c r="L254" s="104">
        <f>J254/I254</f>
        <v>1</v>
      </c>
      <c r="M254" s="99">
        <f>_xlfn.IFS(L254&lt;=5%,1,AND(L254&gt;5%,L254&lt;=15%),2,AND(L254&gt;15%,L254&lt;=30%),3,AND(L254&gt;30%,L254&lt;=50%),4,L254&gt;50%,5)</f>
        <v>5</v>
      </c>
      <c r="N254" s="99" t="str">
        <f>ROUND(L254*100,2)&amp; "% of the road is exposed with a value of "&amp; ROUND(K254*1,2)</f>
        <v>100% of the road is exposed with a value of 1127334</v>
      </c>
      <c r="O254" s="106">
        <v>0.21679499999999999</v>
      </c>
      <c r="P254" s="107">
        <v>1</v>
      </c>
      <c r="Q254" s="93">
        <f>_xlfn.IFS(P254&lt;=5%,1,AND(P254&gt;5%,P254&lt;=15%),2,AND(P254&gt;15%,P254&lt;=30%),3,AND(P254&gt;30%,P254&lt;=50%),4,P254&gt;50%,5)</f>
        <v>5</v>
      </c>
      <c r="R254" s="106">
        <v>0</v>
      </c>
      <c r="S254" s="107">
        <v>0</v>
      </c>
      <c r="T254" s="93">
        <f>_xlfn.IFS(S254&lt;=5%,1,AND(S254&gt;5%,S254&lt;=15%),2,AND(S254&gt;15%,S254&lt;=30%),3,AND(S254&gt;30%,S254&lt;=50%),4,S254&gt;50%,5)</f>
        <v>1</v>
      </c>
      <c r="U254" s="94">
        <f>AVERAGE(Q254,T254)</f>
        <v>3</v>
      </c>
      <c r="V254" s="93" t="str">
        <f>ROUND(P254*100,2)&amp;"% of the exposed length is cement/asphalt road while " &amp;ROUND(S254*100,2)&amp;"% is rough road"</f>
        <v>100% of the exposed length is cement/asphalt road while 0% is rough road</v>
      </c>
      <c r="W254" s="94">
        <f>AVERAGE(M254,U254)</f>
        <v>4</v>
      </c>
      <c r="X254" s="93" t="str">
        <f>_xlfn.IFS(AND(W254&gt;4,W254&lt;=5),"VERY HIGH",AND(W254&gt;3,W254&lt;=4),"HIGH",AND(W254&gt;2,W254&lt;=3),"MODERATE",AND(W254&gt;1,W254&lt;=2),"LOW",W254&lt;=1,"VERY LOW")</f>
        <v>HIGH</v>
      </c>
      <c r="Y254" s="95" t="s">
        <v>91</v>
      </c>
      <c r="Z254" s="93">
        <v>3</v>
      </c>
      <c r="AA254" s="95" t="s">
        <v>92</v>
      </c>
      <c r="AB254" s="93">
        <v>2</v>
      </c>
      <c r="AC254" s="95" t="s">
        <v>93</v>
      </c>
      <c r="AD254" s="93">
        <v>4</v>
      </c>
      <c r="AE254" s="95" t="s">
        <v>94</v>
      </c>
      <c r="AF254" s="93">
        <v>3</v>
      </c>
      <c r="AG254" s="95" t="s">
        <v>90</v>
      </c>
      <c r="AH254" s="93">
        <v>4</v>
      </c>
      <c r="AI254" s="97" t="s">
        <v>89</v>
      </c>
      <c r="AJ254" s="93">
        <v>4</v>
      </c>
      <c r="AK254" s="94">
        <f>AVERAGE(Z254,AB254,AD254,AF254,AH254,AJ254)</f>
        <v>3.3333333333333335</v>
      </c>
      <c r="AL254" s="108"/>
      <c r="AM254" s="94">
        <f>W254/AK254</f>
        <v>1.2</v>
      </c>
      <c r="AN254" s="93" t="str">
        <f>_xlfn.IFS(AM254&gt;4,"HIGH",AM254&gt;3,"MEDIUM HIGH",AM254&gt;2,"MEDIUM",AM254&gt;1,"MEDIUM LOW",AM254&lt;=1,"LOW")</f>
        <v>MEDIUM LOW</v>
      </c>
      <c r="AO254" s="93">
        <v>2</v>
      </c>
      <c r="AP254" s="93">
        <f>AO254*C254</f>
        <v>8</v>
      </c>
      <c r="AQ254" s="93" t="str">
        <f>_xlfn.IFS(AP254&lt;=5,"LOW RISK",AND(AP254&gt;5,AP254&lt;=12),"MODERATE RISK",AP254&gt;12,"HIGH RISK")</f>
        <v>MODERATE RISK</v>
      </c>
    </row>
    <row r="255" spans="1:43" ht="56.25">
      <c r="A255" s="108"/>
      <c r="B255" s="93" t="s">
        <v>312</v>
      </c>
      <c r="C255" s="93">
        <v>4</v>
      </c>
      <c r="D255" s="108"/>
      <c r="E255" s="108" t="str">
        <f>VLOOKUP(F255,Sheet2!E:F,2,FALSE)</f>
        <v>URBAN</v>
      </c>
      <c r="F255" s="100" t="s">
        <v>275</v>
      </c>
      <c r="G255" s="108" t="s">
        <v>1</v>
      </c>
      <c r="H255" s="101">
        <v>2600000</v>
      </c>
      <c r="I255" s="102">
        <v>0.174846</v>
      </c>
      <c r="J255" s="103">
        <v>0.10502599999999999</v>
      </c>
      <c r="K255" s="101">
        <f>H255*J255</f>
        <v>273067.59999999998</v>
      </c>
      <c r="L255" s="104">
        <f>J255/I255</f>
        <v>0.60067716733582688</v>
      </c>
      <c r="M255" s="99">
        <f>_xlfn.IFS(L255&lt;=5%,1,AND(L255&gt;5%,L255&lt;=15%),2,AND(L255&gt;15%,L255&lt;=30%),3,AND(L255&gt;30%,L255&lt;=50%),4,L255&gt;50%,5)</f>
        <v>5</v>
      </c>
      <c r="N255" s="99" t="str">
        <f>ROUND(L255*100,2)&amp; "% of the road is exposed with a value of "&amp; ROUND(K255*1,2)</f>
        <v>60.07% of the road is exposed with a value of 273067.6</v>
      </c>
      <c r="O255" s="106">
        <v>8.1920279999999998E-2</v>
      </c>
      <c r="P255" s="107">
        <v>0.78</v>
      </c>
      <c r="Q255" s="93">
        <f>_xlfn.IFS(P255&lt;=5%,1,AND(P255&gt;5%,P255&lt;=15%),2,AND(P255&gt;15%,P255&lt;=30%),3,AND(P255&gt;30%,P255&lt;=50%),4,P255&gt;50%,5)</f>
        <v>5</v>
      </c>
      <c r="R255" s="106">
        <v>2.3105719999999996E-2</v>
      </c>
      <c r="S255" s="107">
        <v>0.21999999999999997</v>
      </c>
      <c r="T255" s="93">
        <f>_xlfn.IFS(S255&lt;=5%,1,AND(S255&gt;5%,S255&lt;=15%),2,AND(S255&gt;15%,S255&lt;=30%),3,AND(S255&gt;30%,S255&lt;=50%),4,S255&gt;50%,5)</f>
        <v>3</v>
      </c>
      <c r="U255" s="94">
        <f>AVERAGE(Q255,T255)</f>
        <v>4</v>
      </c>
      <c r="V255" s="93" t="str">
        <f>ROUND(P255*100,2)&amp;"% of the exposed length is cement/asphalt road while " &amp;ROUND(S255*100,2)&amp;"% is rough road"</f>
        <v>78% of the exposed length is cement/asphalt road while 22% is rough road</v>
      </c>
      <c r="W255" s="94">
        <f>AVERAGE(M255,U255)</f>
        <v>4.5</v>
      </c>
      <c r="X255" s="93" t="str">
        <f>_xlfn.IFS(AND(W255&gt;4,W255&lt;=5),"VERY HIGH",AND(W255&gt;3,W255&lt;=4),"HIGH",AND(W255&gt;2,W255&lt;=3),"MODERATE",AND(W255&gt;1,W255&lt;=2),"LOW",W255&lt;=1,"VERY LOW")</f>
        <v>VERY HIGH</v>
      </c>
      <c r="Y255" s="95" t="s">
        <v>91</v>
      </c>
      <c r="Z255" s="93">
        <v>3</v>
      </c>
      <c r="AA255" s="95" t="s">
        <v>92</v>
      </c>
      <c r="AB255" s="93">
        <v>2</v>
      </c>
      <c r="AC255" s="95" t="s">
        <v>93</v>
      </c>
      <c r="AD255" s="93">
        <v>4</v>
      </c>
      <c r="AE255" s="95" t="s">
        <v>94</v>
      </c>
      <c r="AF255" s="93">
        <v>3</v>
      </c>
      <c r="AG255" s="95" t="s">
        <v>90</v>
      </c>
      <c r="AH255" s="93">
        <v>4</v>
      </c>
      <c r="AI255" s="97" t="s">
        <v>89</v>
      </c>
      <c r="AJ255" s="93">
        <v>4</v>
      </c>
      <c r="AK255" s="94">
        <f>AVERAGE(Z255,AB255,AD255,AF255,AH255,AJ255)</f>
        <v>3.3333333333333335</v>
      </c>
      <c r="AL255" s="108"/>
      <c r="AM255" s="94">
        <f>W255/AK255</f>
        <v>1.3499999999999999</v>
      </c>
      <c r="AN255" s="93" t="str">
        <f>_xlfn.IFS(AM255&gt;4,"HIGH",AM255&gt;3,"MEDIUM HIGH",AM255&gt;2,"MEDIUM",AM255&gt;1,"MEDIUM LOW",AM255&lt;=1,"LOW")</f>
        <v>MEDIUM LOW</v>
      </c>
      <c r="AO255" s="93">
        <v>2</v>
      </c>
      <c r="AP255" s="93">
        <f>AO255*C255</f>
        <v>8</v>
      </c>
      <c r="AQ255" s="93" t="str">
        <f>_xlfn.IFS(AP255&lt;=5,"LOW RISK",AND(AP255&gt;5,AP255&lt;=12),"MODERATE RISK",AP255&gt;12,"HIGH RISK")</f>
        <v>MODERATE RISK</v>
      </c>
    </row>
    <row r="256" spans="1:43" ht="56.25">
      <c r="A256" s="108"/>
      <c r="B256" s="93" t="s">
        <v>312</v>
      </c>
      <c r="C256" s="93">
        <v>4</v>
      </c>
      <c r="D256" s="108"/>
      <c r="E256" s="108" t="str">
        <f>VLOOKUP(F256,Sheet2!E:F,2,FALSE)</f>
        <v>URBAN</v>
      </c>
      <c r="F256" s="100" t="s">
        <v>230</v>
      </c>
      <c r="G256" s="108" t="s">
        <v>49</v>
      </c>
      <c r="H256" s="101">
        <v>2600000</v>
      </c>
      <c r="I256" s="102">
        <v>1.3411200000000001</v>
      </c>
      <c r="J256" s="103">
        <v>0.46522400000000003</v>
      </c>
      <c r="K256" s="101">
        <f>H256*J256</f>
        <v>1209582.4000000001</v>
      </c>
      <c r="L256" s="104">
        <f>J256/I256</f>
        <v>0.34689214984490574</v>
      </c>
      <c r="M256" s="99">
        <f>_xlfn.IFS(L256&lt;=5%,1,AND(L256&gt;5%,L256&lt;=15%),2,AND(L256&gt;15%,L256&lt;=30%),3,AND(L256&gt;30%,L256&lt;=50%),4,L256&gt;50%,5)</f>
        <v>4</v>
      </c>
      <c r="N256" s="99" t="str">
        <f>ROUND(L256*100,2)&amp; "% of the road is exposed with a value of "&amp; ROUND(K256*1,2)</f>
        <v>34.69% of the road is exposed with a value of 1209582.4</v>
      </c>
      <c r="O256" s="106">
        <v>0.31658493200000004</v>
      </c>
      <c r="P256" s="107">
        <v>0.68049999999999999</v>
      </c>
      <c r="Q256" s="93">
        <f>_xlfn.IFS(P256&lt;=5%,1,AND(P256&gt;5%,P256&lt;=15%),2,AND(P256&gt;15%,P256&lt;=30%),3,AND(P256&gt;30%,P256&lt;=50%),4,P256&gt;50%,5)</f>
        <v>5</v>
      </c>
      <c r="R256" s="106">
        <v>0.14863906799999999</v>
      </c>
      <c r="S256" s="107">
        <v>0.31949999999999995</v>
      </c>
      <c r="T256" s="93">
        <f>_xlfn.IFS(S256&lt;=5%,1,AND(S256&gt;5%,S256&lt;=15%),2,AND(S256&gt;15%,S256&lt;=30%),3,AND(S256&gt;30%,S256&lt;=50%),4,S256&gt;50%,5)</f>
        <v>4</v>
      </c>
      <c r="U256" s="94">
        <f>AVERAGE(Q256,T256)</f>
        <v>4.5</v>
      </c>
      <c r="V256" s="93" t="str">
        <f>ROUND(P256*100,2)&amp;"% of the exposed length is cement/asphalt road while " &amp;ROUND(S256*100,2)&amp;"% is rough road"</f>
        <v>68.05% of the exposed length is cement/asphalt road while 31.95% is rough road</v>
      </c>
      <c r="W256" s="94">
        <f>AVERAGE(M256,U256)</f>
        <v>4.25</v>
      </c>
      <c r="X256" s="93" t="str">
        <f>_xlfn.IFS(AND(W256&gt;4,W256&lt;=5),"VERY HIGH",AND(W256&gt;3,W256&lt;=4),"HIGH",AND(W256&gt;2,W256&lt;=3),"MODERATE",AND(W256&gt;1,W256&lt;=2),"LOW",W256&lt;=1,"VERY LOW")</f>
        <v>VERY HIGH</v>
      </c>
      <c r="Y256" s="95" t="s">
        <v>91</v>
      </c>
      <c r="Z256" s="93">
        <v>3</v>
      </c>
      <c r="AA256" s="95" t="s">
        <v>92</v>
      </c>
      <c r="AB256" s="93">
        <v>2</v>
      </c>
      <c r="AC256" s="95" t="s">
        <v>93</v>
      </c>
      <c r="AD256" s="93">
        <v>4</v>
      </c>
      <c r="AE256" s="95" t="s">
        <v>94</v>
      </c>
      <c r="AF256" s="93">
        <v>3</v>
      </c>
      <c r="AG256" s="95" t="s">
        <v>90</v>
      </c>
      <c r="AH256" s="93">
        <v>4</v>
      </c>
      <c r="AI256" s="97" t="s">
        <v>89</v>
      </c>
      <c r="AJ256" s="93">
        <v>4</v>
      </c>
      <c r="AK256" s="94">
        <f>AVERAGE(Z256,AB256,AD256,AF256,AH256,AJ256)</f>
        <v>3.3333333333333335</v>
      </c>
      <c r="AL256" s="108"/>
      <c r="AM256" s="94">
        <f>W256/AK256</f>
        <v>1.2749999999999999</v>
      </c>
      <c r="AN256" s="93" t="str">
        <f>_xlfn.IFS(AM256&gt;4,"HIGH",AM256&gt;3,"MEDIUM HIGH",AM256&gt;2,"MEDIUM",AM256&gt;1,"MEDIUM LOW",AM256&lt;=1,"LOW")</f>
        <v>MEDIUM LOW</v>
      </c>
      <c r="AO256" s="93">
        <v>2</v>
      </c>
      <c r="AP256" s="93">
        <f>AO256*C256</f>
        <v>8</v>
      </c>
      <c r="AQ256" s="93" t="str">
        <f>_xlfn.IFS(AP256&lt;=5,"LOW RISK",AND(AP256&gt;5,AP256&lt;=12),"MODERATE RISK",AP256&gt;12,"HIGH RISK")</f>
        <v>MODERATE RISK</v>
      </c>
    </row>
    <row r="257" spans="1:43" ht="56.25">
      <c r="A257" s="108"/>
      <c r="B257" s="93" t="s">
        <v>312</v>
      </c>
      <c r="C257" s="93">
        <v>4</v>
      </c>
      <c r="D257" s="108"/>
      <c r="E257" s="108" t="str">
        <f>VLOOKUP(F257,Sheet2!E:F,2,FALSE)</f>
        <v>URBAN</v>
      </c>
      <c r="F257" s="100" t="s">
        <v>230</v>
      </c>
      <c r="G257" s="108" t="s">
        <v>49</v>
      </c>
      <c r="H257" s="101">
        <v>2600000</v>
      </c>
      <c r="I257" s="102">
        <v>1.3411200000000001</v>
      </c>
      <c r="J257" s="103">
        <v>0.63481200000000004</v>
      </c>
      <c r="K257" s="101">
        <f>H257*J257</f>
        <v>1650511.2000000002</v>
      </c>
      <c r="L257" s="104">
        <f>J257/I257</f>
        <v>0.47334466714387974</v>
      </c>
      <c r="M257" s="99">
        <f>_xlfn.IFS(L257&lt;=5%,1,AND(L257&gt;5%,L257&lt;=15%),2,AND(L257&gt;15%,L257&lt;=30%),3,AND(L257&gt;30%,L257&lt;=50%),4,L257&gt;50%,5)</f>
        <v>4</v>
      </c>
      <c r="N257" s="99" t="str">
        <f>ROUND(L257*100,2)&amp; "% of the road is exposed with a value of "&amp; ROUND(K257*1,2)</f>
        <v>47.33% of the road is exposed with a value of 1650511.2</v>
      </c>
      <c r="O257" s="106">
        <v>0.43198956600000005</v>
      </c>
      <c r="P257" s="107">
        <v>0.68049999999999999</v>
      </c>
      <c r="Q257" s="93">
        <f>_xlfn.IFS(P257&lt;=5%,1,AND(P257&gt;5%,P257&lt;=15%),2,AND(P257&gt;15%,P257&lt;=30%),3,AND(P257&gt;30%,P257&lt;=50%),4,P257&gt;50%,5)</f>
        <v>5</v>
      </c>
      <c r="R257" s="106">
        <v>0.202822434</v>
      </c>
      <c r="S257" s="107">
        <v>0.31949999999999995</v>
      </c>
      <c r="T257" s="93">
        <f>_xlfn.IFS(S257&lt;=5%,1,AND(S257&gt;5%,S257&lt;=15%),2,AND(S257&gt;15%,S257&lt;=30%),3,AND(S257&gt;30%,S257&lt;=50%),4,S257&gt;50%,5)</f>
        <v>4</v>
      </c>
      <c r="U257" s="94">
        <f>AVERAGE(Q257,T257)</f>
        <v>4.5</v>
      </c>
      <c r="V257" s="93" t="str">
        <f>ROUND(P257*100,2)&amp;"% of the exposed length is cement/asphalt road while " &amp;ROUND(S257*100,2)&amp;"% is rough road"</f>
        <v>68.05% of the exposed length is cement/asphalt road while 31.95% is rough road</v>
      </c>
      <c r="W257" s="94">
        <f>AVERAGE(M257,U257)</f>
        <v>4.25</v>
      </c>
      <c r="X257" s="93" t="str">
        <f>_xlfn.IFS(AND(W257&gt;4,W257&lt;=5),"VERY HIGH",AND(W257&gt;3,W257&lt;=4),"HIGH",AND(W257&gt;2,W257&lt;=3),"MODERATE",AND(W257&gt;1,W257&lt;=2),"LOW",W257&lt;=1,"VERY LOW")</f>
        <v>VERY HIGH</v>
      </c>
      <c r="Y257" s="95" t="s">
        <v>91</v>
      </c>
      <c r="Z257" s="93">
        <v>3</v>
      </c>
      <c r="AA257" s="95" t="s">
        <v>92</v>
      </c>
      <c r="AB257" s="93">
        <v>2</v>
      </c>
      <c r="AC257" s="95" t="s">
        <v>93</v>
      </c>
      <c r="AD257" s="93">
        <v>4</v>
      </c>
      <c r="AE257" s="95" t="s">
        <v>94</v>
      </c>
      <c r="AF257" s="93">
        <v>3</v>
      </c>
      <c r="AG257" s="95" t="s">
        <v>90</v>
      </c>
      <c r="AH257" s="93">
        <v>4</v>
      </c>
      <c r="AI257" s="97" t="s">
        <v>89</v>
      </c>
      <c r="AJ257" s="93">
        <v>4</v>
      </c>
      <c r="AK257" s="94">
        <f>AVERAGE(Z257,AB257,AD257,AF257,AH257,AJ257)</f>
        <v>3.3333333333333335</v>
      </c>
      <c r="AL257" s="108"/>
      <c r="AM257" s="94">
        <f>W257/AK257</f>
        <v>1.2749999999999999</v>
      </c>
      <c r="AN257" s="93" t="str">
        <f>_xlfn.IFS(AM257&gt;4,"HIGH",AM257&gt;3,"MEDIUM HIGH",AM257&gt;2,"MEDIUM",AM257&gt;1,"MEDIUM LOW",AM257&lt;=1,"LOW")</f>
        <v>MEDIUM LOW</v>
      </c>
      <c r="AO257" s="93">
        <v>2</v>
      </c>
      <c r="AP257" s="93">
        <f>AO257*C257</f>
        <v>8</v>
      </c>
      <c r="AQ257" s="93" t="str">
        <f>_xlfn.IFS(AP257&lt;=5,"LOW RISK",AND(AP257&gt;5,AP257&lt;=12),"MODERATE RISK",AP257&gt;12,"HIGH RISK")</f>
        <v>MODERATE RISK</v>
      </c>
    </row>
    <row r="258" spans="1:43" ht="56.25">
      <c r="A258" s="108"/>
      <c r="B258" s="93" t="s">
        <v>312</v>
      </c>
      <c r="C258" s="93">
        <v>4</v>
      </c>
      <c r="D258" s="108"/>
      <c r="E258" s="108" t="str">
        <f>VLOOKUP(F258,Sheet2!E:F,2,FALSE)</f>
        <v>URBAN</v>
      </c>
      <c r="F258" s="100" t="s">
        <v>230</v>
      </c>
      <c r="G258" s="108" t="s">
        <v>49</v>
      </c>
      <c r="H258" s="101">
        <v>2600000</v>
      </c>
      <c r="I258" s="102">
        <v>1.3411200000000001</v>
      </c>
      <c r="J258" s="103">
        <v>6.2653E-2</v>
      </c>
      <c r="K258" s="101">
        <f>H258*J258</f>
        <v>162897.79999999999</v>
      </c>
      <c r="L258" s="104">
        <f>J258/I258</f>
        <v>4.6716923168694822E-2</v>
      </c>
      <c r="M258" s="99">
        <f>_xlfn.IFS(L258&lt;=5%,1,AND(L258&gt;5%,L258&lt;=15%),2,AND(L258&gt;15%,L258&lt;=30%),3,AND(L258&gt;30%,L258&lt;=50%),4,L258&gt;50%,5)</f>
        <v>1</v>
      </c>
      <c r="N258" s="99" t="str">
        <f>ROUND(L258*100,2)&amp; "% of the road is exposed with a value of "&amp; ROUND(K258*1,2)</f>
        <v>4.67% of the road is exposed with a value of 162897.8</v>
      </c>
      <c r="O258" s="106">
        <v>4.2635366500000001E-2</v>
      </c>
      <c r="P258" s="107">
        <v>0.68049999999999999</v>
      </c>
      <c r="Q258" s="93">
        <f>_xlfn.IFS(P258&lt;=5%,1,AND(P258&gt;5%,P258&lt;=15%),2,AND(P258&gt;15%,P258&lt;=30%),3,AND(P258&gt;30%,P258&lt;=50%),4,P258&gt;50%,5)</f>
        <v>5</v>
      </c>
      <c r="R258" s="106">
        <v>2.00176335E-2</v>
      </c>
      <c r="S258" s="107">
        <v>0.31950000000000001</v>
      </c>
      <c r="T258" s="93">
        <f>_xlfn.IFS(S258&lt;=5%,1,AND(S258&gt;5%,S258&lt;=15%),2,AND(S258&gt;15%,S258&lt;=30%),3,AND(S258&gt;30%,S258&lt;=50%),4,S258&gt;50%,5)</f>
        <v>4</v>
      </c>
      <c r="U258" s="94">
        <f>AVERAGE(Q258,T258)</f>
        <v>4.5</v>
      </c>
      <c r="V258" s="93" t="str">
        <f>ROUND(P258*100,2)&amp;"% of the exposed length is cement/asphalt road while " &amp;ROUND(S258*100,2)&amp;"% is rough road"</f>
        <v>68.05% of the exposed length is cement/asphalt road while 31.95% is rough road</v>
      </c>
      <c r="W258" s="94">
        <f>AVERAGE(M258,U258)</f>
        <v>2.75</v>
      </c>
      <c r="X258" s="93" t="str">
        <f>_xlfn.IFS(AND(W258&gt;4,W258&lt;=5),"VERY HIGH",AND(W258&gt;3,W258&lt;=4),"HIGH",AND(W258&gt;2,W258&lt;=3),"MODERATE",AND(W258&gt;1,W258&lt;=2),"LOW",W258&lt;=1,"VERY LOW")</f>
        <v>MODERATE</v>
      </c>
      <c r="Y258" s="95" t="s">
        <v>91</v>
      </c>
      <c r="Z258" s="93">
        <v>3</v>
      </c>
      <c r="AA258" s="95" t="s">
        <v>92</v>
      </c>
      <c r="AB258" s="93">
        <v>2</v>
      </c>
      <c r="AC258" s="95" t="s">
        <v>93</v>
      </c>
      <c r="AD258" s="93">
        <v>4</v>
      </c>
      <c r="AE258" s="95" t="s">
        <v>94</v>
      </c>
      <c r="AF258" s="93">
        <v>3</v>
      </c>
      <c r="AG258" s="95" t="s">
        <v>90</v>
      </c>
      <c r="AH258" s="93">
        <v>4</v>
      </c>
      <c r="AI258" s="97" t="s">
        <v>89</v>
      </c>
      <c r="AJ258" s="93">
        <v>4</v>
      </c>
      <c r="AK258" s="94">
        <f>AVERAGE(Z258,AB258,AD258,AF258,AH258,AJ258)</f>
        <v>3.3333333333333335</v>
      </c>
      <c r="AL258" s="108"/>
      <c r="AM258" s="94">
        <f>W258/AK258</f>
        <v>0.82499999999999996</v>
      </c>
      <c r="AN258" s="93" t="str">
        <f>_xlfn.IFS(AM258&gt;4,"HIGH",AM258&gt;3,"MEDIUM HIGH",AM258&gt;2,"MEDIUM",AM258&gt;1,"MEDIUM LOW",AM258&lt;=1,"LOW")</f>
        <v>LOW</v>
      </c>
      <c r="AO258" s="93">
        <v>2</v>
      </c>
      <c r="AP258" s="93">
        <f>AO258*C258</f>
        <v>8</v>
      </c>
      <c r="AQ258" s="93" t="str">
        <f>_xlfn.IFS(AP258&lt;=5,"LOW RISK",AND(AP258&gt;5,AP258&lt;=12),"MODERATE RISK",AP258&gt;12,"HIGH RISK")</f>
        <v>MODERATE RISK</v>
      </c>
    </row>
    <row r="259" spans="1:43" ht="56.25">
      <c r="A259" s="108"/>
      <c r="B259" s="93" t="s">
        <v>312</v>
      </c>
      <c r="C259" s="93">
        <v>4</v>
      </c>
      <c r="D259" s="108"/>
      <c r="E259" s="108" t="str">
        <f>VLOOKUP(F259,Sheet2!E:F,2,FALSE)</f>
        <v>URBAN</v>
      </c>
      <c r="F259" s="100" t="s">
        <v>230</v>
      </c>
      <c r="G259" s="108" t="s">
        <v>1</v>
      </c>
      <c r="H259" s="101">
        <v>2600000</v>
      </c>
      <c r="I259" s="102">
        <v>6.2011200000000004</v>
      </c>
      <c r="J259" s="103">
        <v>3.1066500000000001</v>
      </c>
      <c r="K259" s="101">
        <f>H259*J259</f>
        <v>8077290</v>
      </c>
      <c r="L259" s="104">
        <f>J259/I259</f>
        <v>0.50098208065639749</v>
      </c>
      <c r="M259" s="99">
        <f>_xlfn.IFS(L259&lt;=5%,1,AND(L259&gt;5%,L259&lt;=15%),2,AND(L259&gt;15%,L259&lt;=30%),3,AND(L259&gt;30%,L259&lt;=50%),4,L259&gt;50%,5)</f>
        <v>5</v>
      </c>
      <c r="N259" s="99" t="str">
        <f>ROUND(L259*100,2)&amp; "% of the road is exposed with a value of "&amp; ROUND(K259*1,2)</f>
        <v>50.1% of the road is exposed with a value of 8077290</v>
      </c>
      <c r="O259" s="106">
        <v>2.0814555000000001</v>
      </c>
      <c r="P259" s="107">
        <v>0.67</v>
      </c>
      <c r="Q259" s="93">
        <f>_xlfn.IFS(P259&lt;=5%,1,AND(P259&gt;5%,P259&lt;=15%),2,AND(P259&gt;15%,P259&lt;=30%),3,AND(P259&gt;30%,P259&lt;=50%),4,P259&gt;50%,5)</f>
        <v>5</v>
      </c>
      <c r="R259" s="106">
        <v>1.0251945</v>
      </c>
      <c r="S259" s="107">
        <v>0.33</v>
      </c>
      <c r="T259" s="93">
        <f>_xlfn.IFS(S259&lt;=5%,1,AND(S259&gt;5%,S259&lt;=15%),2,AND(S259&gt;15%,S259&lt;=30%),3,AND(S259&gt;30%,S259&lt;=50%),4,S259&gt;50%,5)</f>
        <v>4</v>
      </c>
      <c r="U259" s="94">
        <f>AVERAGE(Q259,T259)</f>
        <v>4.5</v>
      </c>
      <c r="V259" s="93" t="str">
        <f>ROUND(P259*100,2)&amp;"% of the exposed length is cement/asphalt road while " &amp;ROUND(S259*100,2)&amp;"% is rough road"</f>
        <v>67% of the exposed length is cement/asphalt road while 33% is rough road</v>
      </c>
      <c r="W259" s="94">
        <f>AVERAGE(M259,U259)</f>
        <v>4.75</v>
      </c>
      <c r="X259" s="93" t="str">
        <f>_xlfn.IFS(AND(W259&gt;4,W259&lt;=5),"VERY HIGH",AND(W259&gt;3,W259&lt;=4),"HIGH",AND(W259&gt;2,W259&lt;=3),"MODERATE",AND(W259&gt;1,W259&lt;=2),"LOW",W259&lt;=1,"VERY LOW")</f>
        <v>VERY HIGH</v>
      </c>
      <c r="Y259" s="95" t="s">
        <v>91</v>
      </c>
      <c r="Z259" s="93">
        <v>3</v>
      </c>
      <c r="AA259" s="95" t="s">
        <v>92</v>
      </c>
      <c r="AB259" s="93">
        <v>2</v>
      </c>
      <c r="AC259" s="95" t="s">
        <v>93</v>
      </c>
      <c r="AD259" s="93">
        <v>4</v>
      </c>
      <c r="AE259" s="95" t="s">
        <v>94</v>
      </c>
      <c r="AF259" s="93">
        <v>3</v>
      </c>
      <c r="AG259" s="95" t="s">
        <v>90</v>
      </c>
      <c r="AH259" s="93">
        <v>4</v>
      </c>
      <c r="AI259" s="97" t="s">
        <v>89</v>
      </c>
      <c r="AJ259" s="93">
        <v>4</v>
      </c>
      <c r="AK259" s="94">
        <f>AVERAGE(Z259,AB259,AD259,AF259,AH259,AJ259)</f>
        <v>3.3333333333333335</v>
      </c>
      <c r="AL259" s="108"/>
      <c r="AM259" s="94">
        <f>W259/AK259</f>
        <v>1.425</v>
      </c>
      <c r="AN259" s="93" t="str">
        <f>_xlfn.IFS(AM259&gt;4,"HIGH",AM259&gt;3,"MEDIUM HIGH",AM259&gt;2,"MEDIUM",AM259&gt;1,"MEDIUM LOW",AM259&lt;=1,"LOW")</f>
        <v>MEDIUM LOW</v>
      </c>
      <c r="AO259" s="93">
        <v>2</v>
      </c>
      <c r="AP259" s="93">
        <f>AO259*C259</f>
        <v>8</v>
      </c>
      <c r="AQ259" s="93" t="str">
        <f>_xlfn.IFS(AP259&lt;=5,"LOW RISK",AND(AP259&gt;5,AP259&lt;=12),"MODERATE RISK",AP259&gt;12,"HIGH RISK")</f>
        <v>MODERATE RISK</v>
      </c>
    </row>
    <row r="260" spans="1:43" ht="56.25">
      <c r="A260" s="108"/>
      <c r="B260" s="93" t="s">
        <v>312</v>
      </c>
      <c r="C260" s="93">
        <v>4</v>
      </c>
      <c r="D260" s="108"/>
      <c r="E260" s="108" t="str">
        <f>VLOOKUP(F260,Sheet2!E:F,2,FALSE)</f>
        <v>URBAN</v>
      </c>
      <c r="F260" s="100" t="s">
        <v>230</v>
      </c>
      <c r="G260" s="108" t="s">
        <v>1</v>
      </c>
      <c r="H260" s="101">
        <v>2600000</v>
      </c>
      <c r="I260" s="102">
        <v>6.2011200000000004</v>
      </c>
      <c r="J260" s="103">
        <v>1.9350700000000001</v>
      </c>
      <c r="K260" s="101">
        <f>H260*J260</f>
        <v>5031182</v>
      </c>
      <c r="L260" s="104">
        <f>J260/I260</f>
        <v>0.31205169388755577</v>
      </c>
      <c r="M260" s="99">
        <f>_xlfn.IFS(L260&lt;=5%,1,AND(L260&gt;5%,L260&lt;=15%),2,AND(L260&gt;15%,L260&lt;=30%),3,AND(L260&gt;30%,L260&lt;=50%),4,L260&gt;50%,5)</f>
        <v>4</v>
      </c>
      <c r="N260" s="99" t="str">
        <f>ROUND(L260*100,2)&amp; "% of the road is exposed with a value of "&amp; ROUND(K260*1,2)</f>
        <v>31.21% of the road is exposed with a value of 5031182</v>
      </c>
      <c r="O260" s="106">
        <v>1.2964969000000002</v>
      </c>
      <c r="P260" s="107">
        <v>0.67</v>
      </c>
      <c r="Q260" s="93">
        <f>_xlfn.IFS(P260&lt;=5%,1,AND(P260&gt;5%,P260&lt;=15%),2,AND(P260&gt;15%,P260&lt;=30%),3,AND(P260&gt;30%,P260&lt;=50%),4,P260&gt;50%,5)</f>
        <v>5</v>
      </c>
      <c r="R260" s="106">
        <v>0.63857309999999989</v>
      </c>
      <c r="S260" s="107">
        <v>0.32999999999999996</v>
      </c>
      <c r="T260" s="93">
        <f>_xlfn.IFS(S260&lt;=5%,1,AND(S260&gt;5%,S260&lt;=15%),2,AND(S260&gt;15%,S260&lt;=30%),3,AND(S260&gt;30%,S260&lt;=50%),4,S260&gt;50%,5)</f>
        <v>4</v>
      </c>
      <c r="U260" s="94">
        <f>AVERAGE(Q260,T260)</f>
        <v>4.5</v>
      </c>
      <c r="V260" s="93" t="str">
        <f>ROUND(P260*100,2)&amp;"% of the exposed length is cement/asphalt road while " &amp;ROUND(S260*100,2)&amp;"% is rough road"</f>
        <v>67% of the exposed length is cement/asphalt road while 33% is rough road</v>
      </c>
      <c r="W260" s="94">
        <f>AVERAGE(M260,U260)</f>
        <v>4.25</v>
      </c>
      <c r="X260" s="93" t="str">
        <f>_xlfn.IFS(AND(W260&gt;4,W260&lt;=5),"VERY HIGH",AND(W260&gt;3,W260&lt;=4),"HIGH",AND(W260&gt;2,W260&lt;=3),"MODERATE",AND(W260&gt;1,W260&lt;=2),"LOW",W260&lt;=1,"VERY LOW")</f>
        <v>VERY HIGH</v>
      </c>
      <c r="Y260" s="95" t="s">
        <v>91</v>
      </c>
      <c r="Z260" s="93">
        <v>3</v>
      </c>
      <c r="AA260" s="95" t="s">
        <v>92</v>
      </c>
      <c r="AB260" s="93">
        <v>2</v>
      </c>
      <c r="AC260" s="95" t="s">
        <v>93</v>
      </c>
      <c r="AD260" s="93">
        <v>4</v>
      </c>
      <c r="AE260" s="95" t="s">
        <v>94</v>
      </c>
      <c r="AF260" s="93">
        <v>3</v>
      </c>
      <c r="AG260" s="95" t="s">
        <v>90</v>
      </c>
      <c r="AH260" s="93">
        <v>4</v>
      </c>
      <c r="AI260" s="97" t="s">
        <v>89</v>
      </c>
      <c r="AJ260" s="93">
        <v>4</v>
      </c>
      <c r="AK260" s="94">
        <f>AVERAGE(Z260,AB260,AD260,AF260,AH260,AJ260)</f>
        <v>3.3333333333333335</v>
      </c>
      <c r="AL260" s="108"/>
      <c r="AM260" s="94">
        <f>W260/AK260</f>
        <v>1.2749999999999999</v>
      </c>
      <c r="AN260" s="93" t="str">
        <f>_xlfn.IFS(AM260&gt;4,"HIGH",AM260&gt;3,"MEDIUM HIGH",AM260&gt;2,"MEDIUM",AM260&gt;1,"MEDIUM LOW",AM260&lt;=1,"LOW")</f>
        <v>MEDIUM LOW</v>
      </c>
      <c r="AO260" s="93">
        <v>2</v>
      </c>
      <c r="AP260" s="93">
        <f>AO260*C260</f>
        <v>8</v>
      </c>
      <c r="AQ260" s="93" t="str">
        <f>_xlfn.IFS(AP260&lt;=5,"LOW RISK",AND(AP260&gt;5,AP260&lt;=12),"MODERATE RISK",AP260&gt;12,"HIGH RISK")</f>
        <v>MODERATE RISK</v>
      </c>
    </row>
    <row r="261" spans="1:43" ht="56.25">
      <c r="A261" s="108"/>
      <c r="B261" s="93" t="s">
        <v>312</v>
      </c>
      <c r="C261" s="93">
        <v>4</v>
      </c>
      <c r="D261" s="108"/>
      <c r="E261" s="108" t="str">
        <f>VLOOKUP(F261,Sheet2!E:F,2,FALSE)</f>
        <v>URBAN</v>
      </c>
      <c r="F261" s="100" t="s">
        <v>230</v>
      </c>
      <c r="G261" s="108" t="s">
        <v>1</v>
      </c>
      <c r="H261" s="101">
        <v>2600000</v>
      </c>
      <c r="I261" s="102">
        <v>6.2011200000000004</v>
      </c>
      <c r="J261" s="103">
        <v>0.69167599999999996</v>
      </c>
      <c r="K261" s="101">
        <f>H261*J261</f>
        <v>1798357.5999999999</v>
      </c>
      <c r="L261" s="104">
        <f>J261/I261</f>
        <v>0.11154049591041616</v>
      </c>
      <c r="M261" s="99">
        <f>_xlfn.IFS(L261&lt;=5%,1,AND(L261&gt;5%,L261&lt;=15%),2,AND(L261&gt;15%,L261&lt;=30%),3,AND(L261&gt;30%,L261&lt;=50%),4,L261&gt;50%,5)</f>
        <v>2</v>
      </c>
      <c r="N261" s="99" t="str">
        <f>ROUND(L261*100,2)&amp; "% of the road is exposed with a value of "&amp; ROUND(K261*1,2)</f>
        <v>11.15% of the road is exposed with a value of 1798357.6</v>
      </c>
      <c r="O261" s="106">
        <v>0.46342292000000002</v>
      </c>
      <c r="P261" s="107">
        <v>0.67</v>
      </c>
      <c r="Q261" s="93">
        <f>_xlfn.IFS(P261&lt;=5%,1,AND(P261&gt;5%,P261&lt;=15%),2,AND(P261&gt;15%,P261&lt;=30%),3,AND(P261&gt;30%,P261&lt;=50%),4,P261&gt;50%,5)</f>
        <v>5</v>
      </c>
      <c r="R261" s="106">
        <v>0.22825307999999994</v>
      </c>
      <c r="S261" s="107">
        <v>0.32999999999999996</v>
      </c>
      <c r="T261" s="93">
        <f>_xlfn.IFS(S261&lt;=5%,1,AND(S261&gt;5%,S261&lt;=15%),2,AND(S261&gt;15%,S261&lt;=30%),3,AND(S261&gt;30%,S261&lt;=50%),4,S261&gt;50%,5)</f>
        <v>4</v>
      </c>
      <c r="U261" s="94">
        <f>AVERAGE(Q261,T261)</f>
        <v>4.5</v>
      </c>
      <c r="V261" s="93" t="str">
        <f>ROUND(P261*100,2)&amp;"% of the exposed length is cement/asphalt road while " &amp;ROUND(S261*100,2)&amp;"% is rough road"</f>
        <v>67% of the exposed length is cement/asphalt road while 33% is rough road</v>
      </c>
      <c r="W261" s="94">
        <f>AVERAGE(M261,U261)</f>
        <v>3.25</v>
      </c>
      <c r="X261" s="93" t="str">
        <f>_xlfn.IFS(AND(W261&gt;4,W261&lt;=5),"VERY HIGH",AND(W261&gt;3,W261&lt;=4),"HIGH",AND(W261&gt;2,W261&lt;=3),"MODERATE",AND(W261&gt;1,W261&lt;=2),"LOW",W261&lt;=1,"VERY LOW")</f>
        <v>HIGH</v>
      </c>
      <c r="Y261" s="95" t="s">
        <v>91</v>
      </c>
      <c r="Z261" s="93">
        <v>3</v>
      </c>
      <c r="AA261" s="95" t="s">
        <v>92</v>
      </c>
      <c r="AB261" s="93">
        <v>2</v>
      </c>
      <c r="AC261" s="95" t="s">
        <v>93</v>
      </c>
      <c r="AD261" s="93">
        <v>4</v>
      </c>
      <c r="AE261" s="95" t="s">
        <v>94</v>
      </c>
      <c r="AF261" s="93">
        <v>3</v>
      </c>
      <c r="AG261" s="95" t="s">
        <v>90</v>
      </c>
      <c r="AH261" s="93">
        <v>4</v>
      </c>
      <c r="AI261" s="97" t="s">
        <v>89</v>
      </c>
      <c r="AJ261" s="93">
        <v>4</v>
      </c>
      <c r="AK261" s="94">
        <f>AVERAGE(Z261,AB261,AD261,AF261,AH261,AJ261)</f>
        <v>3.3333333333333335</v>
      </c>
      <c r="AL261" s="108"/>
      <c r="AM261" s="94">
        <f>W261/AK261</f>
        <v>0.97499999999999998</v>
      </c>
      <c r="AN261" s="93" t="str">
        <f>_xlfn.IFS(AM261&gt;4,"HIGH",AM261&gt;3,"MEDIUM HIGH",AM261&gt;2,"MEDIUM",AM261&gt;1,"MEDIUM LOW",AM261&lt;=1,"LOW")</f>
        <v>LOW</v>
      </c>
      <c r="AO261" s="93">
        <v>2</v>
      </c>
      <c r="AP261" s="93">
        <f>AO261*C261</f>
        <v>8</v>
      </c>
      <c r="AQ261" s="93" t="str">
        <f>_xlfn.IFS(AP261&lt;=5,"LOW RISK",AND(AP261&gt;5,AP261&lt;=12),"MODERATE RISK",AP261&gt;12,"HIGH RISK")</f>
        <v>MODERATE RISK</v>
      </c>
    </row>
    <row r="262" spans="1:43" ht="56.25">
      <c r="A262" s="108"/>
      <c r="B262" s="93" t="s">
        <v>312</v>
      </c>
      <c r="C262" s="93">
        <v>4</v>
      </c>
      <c r="D262" s="108"/>
      <c r="E262" s="108" t="str">
        <f>VLOOKUP(F262,Sheet2!E:F,2,FALSE)</f>
        <v>URBAN</v>
      </c>
      <c r="F262" s="100" t="s">
        <v>277</v>
      </c>
      <c r="G262" s="108" t="s">
        <v>49</v>
      </c>
      <c r="H262" s="101">
        <v>2600000</v>
      </c>
      <c r="I262" s="102">
        <v>2.1388600000000002</v>
      </c>
      <c r="J262" s="103">
        <v>1.9816</v>
      </c>
      <c r="K262" s="101">
        <f>H262*J262</f>
        <v>5152160</v>
      </c>
      <c r="L262" s="104">
        <f>J262/I262</f>
        <v>0.92647485108889771</v>
      </c>
      <c r="M262" s="99">
        <f>_xlfn.IFS(L262&lt;=5%,1,AND(L262&gt;5%,L262&lt;=15%),2,AND(L262&gt;15%,L262&lt;=30%),3,AND(L262&gt;30%,L262&lt;=50%),4,L262&gt;50%,5)</f>
        <v>5</v>
      </c>
      <c r="N262" s="99" t="str">
        <f>ROUND(L262*100,2)&amp; "% of the road is exposed with a value of "&amp; ROUND(K262*1,2)</f>
        <v>92.65% of the road is exposed with a value of 5152160</v>
      </c>
      <c r="O262" s="106">
        <v>1.3070633599999999</v>
      </c>
      <c r="P262" s="107">
        <v>0.65959999999999996</v>
      </c>
      <c r="Q262" s="93">
        <f>_xlfn.IFS(P262&lt;=5%,1,AND(P262&gt;5%,P262&lt;=15%),2,AND(P262&gt;15%,P262&lt;=30%),3,AND(P262&gt;30%,P262&lt;=50%),4,P262&gt;50%,5)</f>
        <v>5</v>
      </c>
      <c r="R262" s="106">
        <v>0.67453664000000013</v>
      </c>
      <c r="S262" s="107">
        <v>0.34040000000000004</v>
      </c>
      <c r="T262" s="93">
        <f>_xlfn.IFS(S262&lt;=5%,1,AND(S262&gt;5%,S262&lt;=15%),2,AND(S262&gt;15%,S262&lt;=30%),3,AND(S262&gt;30%,S262&lt;=50%),4,S262&gt;50%,5)</f>
        <v>4</v>
      </c>
      <c r="U262" s="94">
        <f>AVERAGE(Q262,T262)</f>
        <v>4.5</v>
      </c>
      <c r="V262" s="93" t="str">
        <f>ROUND(P262*100,2)&amp;"% of the exposed length is cement/asphalt road while " &amp;ROUND(S262*100,2)&amp;"% is rough road"</f>
        <v>65.96% of the exposed length is cement/asphalt road while 34.04% is rough road</v>
      </c>
      <c r="W262" s="94">
        <f>AVERAGE(M262,U262)</f>
        <v>4.75</v>
      </c>
      <c r="X262" s="93" t="str">
        <f>_xlfn.IFS(AND(W262&gt;4,W262&lt;=5),"VERY HIGH",AND(W262&gt;3,W262&lt;=4),"HIGH",AND(W262&gt;2,W262&lt;=3),"MODERATE",AND(W262&gt;1,W262&lt;=2),"LOW",W262&lt;=1,"VERY LOW")</f>
        <v>VERY HIGH</v>
      </c>
      <c r="Y262" s="95" t="s">
        <v>91</v>
      </c>
      <c r="Z262" s="93">
        <v>3</v>
      </c>
      <c r="AA262" s="95" t="s">
        <v>92</v>
      </c>
      <c r="AB262" s="93">
        <v>2</v>
      </c>
      <c r="AC262" s="95" t="s">
        <v>93</v>
      </c>
      <c r="AD262" s="93">
        <v>4</v>
      </c>
      <c r="AE262" s="95" t="s">
        <v>94</v>
      </c>
      <c r="AF262" s="93">
        <v>3</v>
      </c>
      <c r="AG262" s="95" t="s">
        <v>90</v>
      </c>
      <c r="AH262" s="93">
        <v>4</v>
      </c>
      <c r="AI262" s="97" t="s">
        <v>89</v>
      </c>
      <c r="AJ262" s="93">
        <v>4</v>
      </c>
      <c r="AK262" s="94">
        <f>AVERAGE(Z262,AB262,AD262,AF262,AH262,AJ262)</f>
        <v>3.3333333333333335</v>
      </c>
      <c r="AL262" s="108"/>
      <c r="AM262" s="94">
        <f>W262/AK262</f>
        <v>1.425</v>
      </c>
      <c r="AN262" s="93" t="str">
        <f>_xlfn.IFS(AM262&gt;4,"HIGH",AM262&gt;3,"MEDIUM HIGH",AM262&gt;2,"MEDIUM",AM262&gt;1,"MEDIUM LOW",AM262&lt;=1,"LOW")</f>
        <v>MEDIUM LOW</v>
      </c>
      <c r="AO262" s="93">
        <v>2</v>
      </c>
      <c r="AP262" s="93">
        <f>AO262*C262</f>
        <v>8</v>
      </c>
      <c r="AQ262" s="93" t="str">
        <f>_xlfn.IFS(AP262&lt;=5,"LOW RISK",AND(AP262&gt;5,AP262&lt;=12),"MODERATE RISK",AP262&gt;12,"HIGH RISK")</f>
        <v>MODERATE RISK</v>
      </c>
    </row>
    <row r="263" spans="1:43" ht="56.25">
      <c r="A263" s="108"/>
      <c r="B263" s="93" t="s">
        <v>312</v>
      </c>
      <c r="C263" s="93">
        <v>4</v>
      </c>
      <c r="D263" s="108"/>
      <c r="E263" s="108" t="str">
        <f>VLOOKUP(F263,Sheet2!E:F,2,FALSE)</f>
        <v>URBAN</v>
      </c>
      <c r="F263" s="100" t="s">
        <v>277</v>
      </c>
      <c r="G263" s="108" t="s">
        <v>1</v>
      </c>
      <c r="H263" s="101">
        <v>2600000</v>
      </c>
      <c r="I263" s="102">
        <v>1.2304999999999999</v>
      </c>
      <c r="J263" s="103">
        <v>1.1601999999999999</v>
      </c>
      <c r="K263" s="101">
        <f>H263*J263</f>
        <v>3016519.9999999995</v>
      </c>
      <c r="L263" s="104">
        <f>J263/I263</f>
        <v>0.94286875253961799</v>
      </c>
      <c r="M263" s="99">
        <f>_xlfn.IFS(L263&lt;=5%,1,AND(L263&gt;5%,L263&lt;=15%),2,AND(L263&gt;15%,L263&lt;=30%),3,AND(L263&gt;30%,L263&lt;=50%),4,L263&gt;50%,5)</f>
        <v>5</v>
      </c>
      <c r="N263" s="99" t="str">
        <f>ROUND(L263*100,2)&amp; "% of the road is exposed with a value of "&amp; ROUND(K263*1,2)</f>
        <v>94.29% of the road is exposed with a value of 3016520</v>
      </c>
      <c r="O263" s="106">
        <v>0.75412999999999997</v>
      </c>
      <c r="P263" s="107">
        <v>0.65</v>
      </c>
      <c r="Q263" s="93">
        <f>_xlfn.IFS(P263&lt;=5%,1,AND(P263&gt;5%,P263&lt;=15%),2,AND(P263&gt;15%,P263&lt;=30%),3,AND(P263&gt;30%,P263&lt;=50%),4,P263&gt;50%,5)</f>
        <v>5</v>
      </c>
      <c r="R263" s="106">
        <v>0.40606999999999993</v>
      </c>
      <c r="S263" s="107">
        <v>0.35</v>
      </c>
      <c r="T263" s="93">
        <f>_xlfn.IFS(S263&lt;=5%,1,AND(S263&gt;5%,S263&lt;=15%),2,AND(S263&gt;15%,S263&lt;=30%),3,AND(S263&gt;30%,S263&lt;=50%),4,S263&gt;50%,5)</f>
        <v>4</v>
      </c>
      <c r="U263" s="94">
        <f>AVERAGE(Q263,T263)</f>
        <v>4.5</v>
      </c>
      <c r="V263" s="93" t="str">
        <f>ROUND(P263*100,2)&amp;"% of the exposed length is cement/asphalt road while " &amp;ROUND(S263*100,2)&amp;"% is rough road"</f>
        <v>65% of the exposed length is cement/asphalt road while 35% is rough road</v>
      </c>
      <c r="W263" s="94">
        <f>AVERAGE(M263,U263)</f>
        <v>4.75</v>
      </c>
      <c r="X263" s="93" t="str">
        <f>_xlfn.IFS(AND(W263&gt;4,W263&lt;=5),"VERY HIGH",AND(W263&gt;3,W263&lt;=4),"HIGH",AND(W263&gt;2,W263&lt;=3),"MODERATE",AND(W263&gt;1,W263&lt;=2),"LOW",W263&lt;=1,"VERY LOW")</f>
        <v>VERY HIGH</v>
      </c>
      <c r="Y263" s="95" t="s">
        <v>91</v>
      </c>
      <c r="Z263" s="93">
        <v>3</v>
      </c>
      <c r="AA263" s="95" t="s">
        <v>92</v>
      </c>
      <c r="AB263" s="93">
        <v>2</v>
      </c>
      <c r="AC263" s="95" t="s">
        <v>93</v>
      </c>
      <c r="AD263" s="93">
        <v>4</v>
      </c>
      <c r="AE263" s="95" t="s">
        <v>94</v>
      </c>
      <c r="AF263" s="93">
        <v>3</v>
      </c>
      <c r="AG263" s="95" t="s">
        <v>90</v>
      </c>
      <c r="AH263" s="93">
        <v>4</v>
      </c>
      <c r="AI263" s="97" t="s">
        <v>89</v>
      </c>
      <c r="AJ263" s="93">
        <v>4</v>
      </c>
      <c r="AK263" s="94">
        <f>AVERAGE(Z263,AB263,AD263,AF263,AH263,AJ263)</f>
        <v>3.3333333333333335</v>
      </c>
      <c r="AL263" s="108"/>
      <c r="AM263" s="94">
        <f>W263/AK263</f>
        <v>1.425</v>
      </c>
      <c r="AN263" s="93" t="str">
        <f>_xlfn.IFS(AM263&gt;4,"HIGH",AM263&gt;3,"MEDIUM HIGH",AM263&gt;2,"MEDIUM",AM263&gt;1,"MEDIUM LOW",AM263&lt;=1,"LOW")</f>
        <v>MEDIUM LOW</v>
      </c>
      <c r="AO263" s="93">
        <v>2</v>
      </c>
      <c r="AP263" s="93">
        <f>AO263*C263</f>
        <v>8</v>
      </c>
      <c r="AQ263" s="93" t="str">
        <f>_xlfn.IFS(AP263&lt;=5,"LOW RISK",AND(AP263&gt;5,AP263&lt;=12),"MODERATE RISK",AP263&gt;12,"HIGH RISK")</f>
        <v>MODERATE RISK</v>
      </c>
    </row>
    <row r="264" spans="1:43" ht="56.25">
      <c r="A264" s="108"/>
      <c r="B264" s="93" t="s">
        <v>312</v>
      </c>
      <c r="C264" s="93">
        <v>4</v>
      </c>
      <c r="D264" s="108"/>
      <c r="E264" s="108" t="str">
        <f>VLOOKUP(F264,Sheet2!E:F,2,FALSE)</f>
        <v>URBAN</v>
      </c>
      <c r="F264" s="100" t="s">
        <v>281</v>
      </c>
      <c r="G264" s="108" t="s">
        <v>49</v>
      </c>
      <c r="H264" s="101">
        <v>2600000</v>
      </c>
      <c r="I264" s="102">
        <v>0.95994999999999997</v>
      </c>
      <c r="J264" s="103">
        <v>2.8344500000000002E-2</v>
      </c>
      <c r="K264" s="101">
        <f>H264*J264</f>
        <v>73695.7</v>
      </c>
      <c r="L264" s="104">
        <f>J264/I264</f>
        <v>2.9527058700974013E-2</v>
      </c>
      <c r="M264" s="99">
        <f>_xlfn.IFS(L264&lt;=5%,1,AND(L264&gt;5%,L264&lt;=15%),2,AND(L264&gt;15%,L264&lt;=30%),3,AND(L264&gt;30%,L264&lt;=50%),4,L264&gt;50%,5)</f>
        <v>1</v>
      </c>
      <c r="N264" s="99" t="str">
        <f>ROUND(L264*100,2)&amp; "% of the road is exposed with a value of "&amp; ROUND(K264*1,2)</f>
        <v>2.95% of the road is exposed with a value of 73695.7</v>
      </c>
      <c r="O264" s="106">
        <v>2.8344500000000002E-2</v>
      </c>
      <c r="P264" s="107">
        <v>1</v>
      </c>
      <c r="Q264" s="93">
        <f>_xlfn.IFS(P264&lt;=5%,1,AND(P264&gt;5%,P264&lt;=15%),2,AND(P264&gt;15%,P264&lt;=30%),3,AND(P264&gt;30%,P264&lt;=50%),4,P264&gt;50%,5)</f>
        <v>5</v>
      </c>
      <c r="R264" s="106">
        <v>0</v>
      </c>
      <c r="S264" s="107">
        <v>0</v>
      </c>
      <c r="T264" s="93">
        <f>_xlfn.IFS(S264&lt;=5%,1,AND(S264&gt;5%,S264&lt;=15%),2,AND(S264&gt;15%,S264&lt;=30%),3,AND(S264&gt;30%,S264&lt;=50%),4,S264&gt;50%,5)</f>
        <v>1</v>
      </c>
      <c r="U264" s="94">
        <f>AVERAGE(Q264,T264)</f>
        <v>3</v>
      </c>
      <c r="V264" s="93" t="str">
        <f>ROUND(P264*100,2)&amp;"% of the exposed length is cement/asphalt road while " &amp;ROUND(S264*100,2)&amp;"% is rough road"</f>
        <v>100% of the exposed length is cement/asphalt road while 0% is rough road</v>
      </c>
      <c r="W264" s="94">
        <f>AVERAGE(M264,U264)</f>
        <v>2</v>
      </c>
      <c r="X264" s="93" t="str">
        <f>_xlfn.IFS(AND(W264&gt;4,W264&lt;=5),"VERY HIGH",AND(W264&gt;3,W264&lt;=4),"HIGH",AND(W264&gt;2,W264&lt;=3),"MODERATE",AND(W264&gt;1,W264&lt;=2),"LOW",W264&lt;=1,"VERY LOW")</f>
        <v>LOW</v>
      </c>
      <c r="Y264" s="95" t="s">
        <v>91</v>
      </c>
      <c r="Z264" s="93">
        <v>3</v>
      </c>
      <c r="AA264" s="95" t="s">
        <v>92</v>
      </c>
      <c r="AB264" s="93">
        <v>2</v>
      </c>
      <c r="AC264" s="95" t="s">
        <v>93</v>
      </c>
      <c r="AD264" s="93">
        <v>4</v>
      </c>
      <c r="AE264" s="95" t="s">
        <v>94</v>
      </c>
      <c r="AF264" s="93">
        <v>3</v>
      </c>
      <c r="AG264" s="95" t="s">
        <v>90</v>
      </c>
      <c r="AH264" s="93">
        <v>4</v>
      </c>
      <c r="AI264" s="97" t="s">
        <v>89</v>
      </c>
      <c r="AJ264" s="93">
        <v>4</v>
      </c>
      <c r="AK264" s="94">
        <f>AVERAGE(Z264,AB264,AD264,AF264,AH264,AJ264)</f>
        <v>3.3333333333333335</v>
      </c>
      <c r="AL264" s="108"/>
      <c r="AM264" s="94">
        <f>W264/AK264</f>
        <v>0.6</v>
      </c>
      <c r="AN264" s="93" t="str">
        <f>_xlfn.IFS(AM264&gt;4,"HIGH",AM264&gt;3,"MEDIUM HIGH",AM264&gt;2,"MEDIUM",AM264&gt;1,"MEDIUM LOW",AM264&lt;=1,"LOW")</f>
        <v>LOW</v>
      </c>
      <c r="AO264" s="93">
        <v>2</v>
      </c>
      <c r="AP264" s="93">
        <f>AO264*C264</f>
        <v>8</v>
      </c>
      <c r="AQ264" s="93" t="str">
        <f>_xlfn.IFS(AP264&lt;=5,"LOW RISK",AND(AP264&gt;5,AP264&lt;=12),"MODERATE RISK",AP264&gt;12,"HIGH RISK")</f>
        <v>MODERATE RISK</v>
      </c>
    </row>
    <row r="265" spans="1:43" ht="56.25">
      <c r="A265" s="108"/>
      <c r="B265" s="93" t="s">
        <v>312</v>
      </c>
      <c r="C265" s="93">
        <v>4</v>
      </c>
      <c r="D265" s="108"/>
      <c r="E265" s="108" t="str">
        <f>VLOOKUP(F265,Sheet2!E:F,2,FALSE)</f>
        <v>URBAN</v>
      </c>
      <c r="F265" s="100" t="s">
        <v>283</v>
      </c>
      <c r="G265" s="108" t="s">
        <v>49</v>
      </c>
      <c r="H265" s="101">
        <v>2600000</v>
      </c>
      <c r="I265" s="102">
        <v>1.6717900000000001</v>
      </c>
      <c r="J265" s="103">
        <v>0.67898199999999997</v>
      </c>
      <c r="K265" s="101">
        <f>H265*J265</f>
        <v>1765353.2</v>
      </c>
      <c r="L265" s="104">
        <f>J265/I265</f>
        <v>0.40614072341621849</v>
      </c>
      <c r="M265" s="99">
        <f>_xlfn.IFS(L265&lt;=5%,1,AND(L265&gt;5%,L265&lt;=15%),2,AND(L265&gt;15%,L265&lt;=30%),3,AND(L265&gt;30%,L265&lt;=50%),4,L265&gt;50%,5)</f>
        <v>4</v>
      </c>
      <c r="N265" s="99" t="str">
        <f>ROUND(L265*100,2)&amp; "% of the road is exposed with a value of "&amp; ROUND(K265*1,2)</f>
        <v>40.61% of the road is exposed with a value of 1765353.2</v>
      </c>
      <c r="O265" s="106">
        <v>0.54692000099999993</v>
      </c>
      <c r="P265" s="107">
        <v>0.80549999999999999</v>
      </c>
      <c r="Q265" s="93">
        <f>_xlfn.IFS(P265&lt;=5%,1,AND(P265&gt;5%,P265&lt;=15%),2,AND(P265&gt;15%,P265&lt;=30%),3,AND(P265&gt;30%,P265&lt;=50%),4,P265&gt;50%,5)</f>
        <v>5</v>
      </c>
      <c r="R265" s="106">
        <v>0.13206199900000004</v>
      </c>
      <c r="S265" s="107">
        <v>0.19450000000000006</v>
      </c>
      <c r="T265" s="93">
        <f>_xlfn.IFS(S265&lt;=5%,1,AND(S265&gt;5%,S265&lt;=15%),2,AND(S265&gt;15%,S265&lt;=30%),3,AND(S265&gt;30%,S265&lt;=50%),4,S265&gt;50%,5)</f>
        <v>3</v>
      </c>
      <c r="U265" s="94">
        <f>AVERAGE(Q265,T265)</f>
        <v>4</v>
      </c>
      <c r="V265" s="93" t="str">
        <f>ROUND(P265*100,2)&amp;"% of the exposed length is cement/asphalt road while " &amp;ROUND(S265*100,2)&amp;"% is rough road"</f>
        <v>80.55% of the exposed length is cement/asphalt road while 19.45% is rough road</v>
      </c>
      <c r="W265" s="94">
        <f>AVERAGE(M265,U265)</f>
        <v>4</v>
      </c>
      <c r="X265" s="93" t="str">
        <f>_xlfn.IFS(AND(W265&gt;4,W265&lt;=5),"VERY HIGH",AND(W265&gt;3,W265&lt;=4),"HIGH",AND(W265&gt;2,W265&lt;=3),"MODERATE",AND(W265&gt;1,W265&lt;=2),"LOW",W265&lt;=1,"VERY LOW")</f>
        <v>HIGH</v>
      </c>
      <c r="Y265" s="95" t="s">
        <v>91</v>
      </c>
      <c r="Z265" s="93">
        <v>3</v>
      </c>
      <c r="AA265" s="95" t="s">
        <v>92</v>
      </c>
      <c r="AB265" s="93">
        <v>2</v>
      </c>
      <c r="AC265" s="95" t="s">
        <v>93</v>
      </c>
      <c r="AD265" s="93">
        <v>4</v>
      </c>
      <c r="AE265" s="95" t="s">
        <v>94</v>
      </c>
      <c r="AF265" s="93">
        <v>3</v>
      </c>
      <c r="AG265" s="95" t="s">
        <v>90</v>
      </c>
      <c r="AH265" s="93">
        <v>4</v>
      </c>
      <c r="AI265" s="97" t="s">
        <v>89</v>
      </c>
      <c r="AJ265" s="93">
        <v>4</v>
      </c>
      <c r="AK265" s="94">
        <f>AVERAGE(Z265,AB265,AD265,AF265,AH265,AJ265)</f>
        <v>3.3333333333333335</v>
      </c>
      <c r="AL265" s="108"/>
      <c r="AM265" s="94">
        <f>W265/AK265</f>
        <v>1.2</v>
      </c>
      <c r="AN265" s="93" t="str">
        <f>_xlfn.IFS(AM265&gt;4,"HIGH",AM265&gt;3,"MEDIUM HIGH",AM265&gt;2,"MEDIUM",AM265&gt;1,"MEDIUM LOW",AM265&lt;=1,"LOW")</f>
        <v>MEDIUM LOW</v>
      </c>
      <c r="AO265" s="93">
        <v>2</v>
      </c>
      <c r="AP265" s="93">
        <f>AO265*C265</f>
        <v>8</v>
      </c>
      <c r="AQ265" s="93" t="str">
        <f>_xlfn.IFS(AP265&lt;=5,"LOW RISK",AND(AP265&gt;5,AP265&lt;=12),"MODERATE RISK",AP265&gt;12,"HIGH RISK")</f>
        <v>MODERATE RISK</v>
      </c>
    </row>
    <row r="266" spans="1:43" ht="56.25">
      <c r="A266" s="108"/>
      <c r="B266" s="93" t="s">
        <v>312</v>
      </c>
      <c r="C266" s="93">
        <v>4</v>
      </c>
      <c r="D266" s="108"/>
      <c r="E266" s="108" t="str">
        <f>VLOOKUP(F266,Sheet2!E:F,2,FALSE)</f>
        <v>URBAN</v>
      </c>
      <c r="F266" s="100" t="s">
        <v>283</v>
      </c>
      <c r="G266" s="108" t="s">
        <v>1</v>
      </c>
      <c r="H266" s="101">
        <v>2600000</v>
      </c>
      <c r="I266" s="102">
        <v>0.23697699999999999</v>
      </c>
      <c r="J266" s="103">
        <v>0.102862</v>
      </c>
      <c r="K266" s="101">
        <f>H266*J266</f>
        <v>267441.2</v>
      </c>
      <c r="L266" s="104">
        <f>J266/I266</f>
        <v>0.43405900150647531</v>
      </c>
      <c r="M266" s="99">
        <f>_xlfn.IFS(L266&lt;=5%,1,AND(L266&gt;5%,L266&lt;=15%),2,AND(L266&gt;15%,L266&lt;=30%),3,AND(L266&gt;30%,L266&lt;=50%),4,L266&gt;50%,5)</f>
        <v>4</v>
      </c>
      <c r="N266" s="99" t="str">
        <f>ROUND(L266*100,2)&amp; "% of the road is exposed with a value of "&amp; ROUND(K266*1,2)</f>
        <v>43.41% of the road is exposed with a value of 267441.2</v>
      </c>
      <c r="O266" s="106">
        <v>8.2289600000000004E-2</v>
      </c>
      <c r="P266" s="107">
        <v>0.8</v>
      </c>
      <c r="Q266" s="93">
        <f>_xlfn.IFS(P266&lt;=5%,1,AND(P266&gt;5%,P266&lt;=15%),2,AND(P266&gt;15%,P266&lt;=30%),3,AND(P266&gt;30%,P266&lt;=50%),4,P266&gt;50%,5)</f>
        <v>5</v>
      </c>
      <c r="R266" s="106">
        <v>2.0572399999999991E-2</v>
      </c>
      <c r="S266" s="107">
        <v>0.19999999999999993</v>
      </c>
      <c r="T266" s="93">
        <f>_xlfn.IFS(S266&lt;=5%,1,AND(S266&gt;5%,S266&lt;=15%),2,AND(S266&gt;15%,S266&lt;=30%),3,AND(S266&gt;30%,S266&lt;=50%),4,S266&gt;50%,5)</f>
        <v>3</v>
      </c>
      <c r="U266" s="94">
        <f>AVERAGE(Q266,T266)</f>
        <v>4</v>
      </c>
      <c r="V266" s="93" t="str">
        <f>ROUND(P266*100,2)&amp;"% of the exposed length is cement/asphalt road while " &amp;ROUND(S266*100,2)&amp;"% is rough road"</f>
        <v>80% of the exposed length is cement/asphalt road while 20% is rough road</v>
      </c>
      <c r="W266" s="94">
        <f>AVERAGE(M266,U266)</f>
        <v>4</v>
      </c>
      <c r="X266" s="93" t="str">
        <f>_xlfn.IFS(AND(W266&gt;4,W266&lt;=5),"VERY HIGH",AND(W266&gt;3,W266&lt;=4),"HIGH",AND(W266&gt;2,W266&lt;=3),"MODERATE",AND(W266&gt;1,W266&lt;=2),"LOW",W266&lt;=1,"VERY LOW")</f>
        <v>HIGH</v>
      </c>
      <c r="Y266" s="95" t="s">
        <v>91</v>
      </c>
      <c r="Z266" s="93">
        <v>3</v>
      </c>
      <c r="AA266" s="95" t="s">
        <v>92</v>
      </c>
      <c r="AB266" s="93">
        <v>2</v>
      </c>
      <c r="AC266" s="95" t="s">
        <v>93</v>
      </c>
      <c r="AD266" s="93">
        <v>4</v>
      </c>
      <c r="AE266" s="95" t="s">
        <v>94</v>
      </c>
      <c r="AF266" s="93">
        <v>3</v>
      </c>
      <c r="AG266" s="95" t="s">
        <v>90</v>
      </c>
      <c r="AH266" s="93">
        <v>4</v>
      </c>
      <c r="AI266" s="97" t="s">
        <v>89</v>
      </c>
      <c r="AJ266" s="93">
        <v>4</v>
      </c>
      <c r="AK266" s="94">
        <f>AVERAGE(Z266,AB266,AD266,AF266,AH266,AJ266)</f>
        <v>3.3333333333333335</v>
      </c>
      <c r="AL266" s="108"/>
      <c r="AM266" s="94">
        <f>W266/AK266</f>
        <v>1.2</v>
      </c>
      <c r="AN266" s="93" t="str">
        <f>_xlfn.IFS(AM266&gt;4,"HIGH",AM266&gt;3,"MEDIUM HIGH",AM266&gt;2,"MEDIUM",AM266&gt;1,"MEDIUM LOW",AM266&lt;=1,"LOW")</f>
        <v>MEDIUM LOW</v>
      </c>
      <c r="AO266" s="93">
        <v>2</v>
      </c>
      <c r="AP266" s="93">
        <f>AO266*C266</f>
        <v>8</v>
      </c>
      <c r="AQ266" s="93" t="str">
        <f>_xlfn.IFS(AP266&lt;=5,"LOW RISK",AND(AP266&gt;5,AP266&lt;=12),"MODERATE RISK",AP266&gt;12,"HIGH RISK")</f>
        <v>MODERATE RISK</v>
      </c>
    </row>
    <row r="267" spans="1:43" ht="56.25">
      <c r="A267" s="108"/>
      <c r="B267" s="93" t="s">
        <v>312</v>
      </c>
      <c r="C267" s="93">
        <v>4</v>
      </c>
      <c r="D267" s="108"/>
      <c r="E267" s="108" t="str">
        <f>VLOOKUP(F267,Sheet2!E:F,2,FALSE)</f>
        <v>URBAN</v>
      </c>
      <c r="F267" s="100" t="s">
        <v>286</v>
      </c>
      <c r="G267" s="108" t="s">
        <v>49</v>
      </c>
      <c r="H267" s="101">
        <v>2600000</v>
      </c>
      <c r="I267" s="102">
        <v>1.3566400000000001</v>
      </c>
      <c r="J267" s="103">
        <v>0.30081599999999997</v>
      </c>
      <c r="K267" s="101">
        <f>H267*J267</f>
        <v>782121.6</v>
      </c>
      <c r="L267" s="104">
        <f>J267/I267</f>
        <v>0.22173605377992683</v>
      </c>
      <c r="M267" s="99">
        <f>_xlfn.IFS(L267&lt;=5%,1,AND(L267&gt;5%,L267&lt;=15%),2,AND(L267&gt;15%,L267&lt;=30%),3,AND(L267&gt;30%,L267&lt;=50%),4,L267&gt;50%,5)</f>
        <v>3</v>
      </c>
      <c r="N267" s="99" t="str">
        <f>ROUND(L267*100,2)&amp; "% of the road is exposed with a value of "&amp; ROUND(K267*1,2)</f>
        <v>22.17% of the road is exposed with a value of 782121.6</v>
      </c>
      <c r="O267" s="106">
        <v>0.30081599999999997</v>
      </c>
      <c r="P267" s="107">
        <v>1</v>
      </c>
      <c r="Q267" s="93">
        <f>_xlfn.IFS(P267&lt;=5%,1,AND(P267&gt;5%,P267&lt;=15%),2,AND(P267&gt;15%,P267&lt;=30%),3,AND(P267&gt;30%,P267&lt;=50%),4,P267&gt;50%,5)</f>
        <v>5</v>
      </c>
      <c r="R267" s="106">
        <v>0</v>
      </c>
      <c r="S267" s="107">
        <v>0</v>
      </c>
      <c r="T267" s="93">
        <f>_xlfn.IFS(S267&lt;=5%,1,AND(S267&gt;5%,S267&lt;=15%),2,AND(S267&gt;15%,S267&lt;=30%),3,AND(S267&gt;30%,S267&lt;=50%),4,S267&gt;50%,5)</f>
        <v>1</v>
      </c>
      <c r="U267" s="94">
        <f>AVERAGE(Q267,T267)</f>
        <v>3</v>
      </c>
      <c r="V267" s="93" t="str">
        <f>ROUND(P267*100,2)&amp;"% of the exposed length is cement/asphalt road while " &amp;ROUND(S267*100,2)&amp;"% is rough road"</f>
        <v>100% of the exposed length is cement/asphalt road while 0% is rough road</v>
      </c>
      <c r="W267" s="94">
        <f>AVERAGE(M267,U267)</f>
        <v>3</v>
      </c>
      <c r="X267" s="93" t="str">
        <f>_xlfn.IFS(AND(W267&gt;4,W267&lt;=5),"VERY HIGH",AND(W267&gt;3,W267&lt;=4),"HIGH",AND(W267&gt;2,W267&lt;=3),"MODERATE",AND(W267&gt;1,W267&lt;=2),"LOW",W267&lt;=1,"VERY LOW")</f>
        <v>MODERATE</v>
      </c>
      <c r="Y267" s="95" t="s">
        <v>91</v>
      </c>
      <c r="Z267" s="93">
        <v>3</v>
      </c>
      <c r="AA267" s="95" t="s">
        <v>92</v>
      </c>
      <c r="AB267" s="93">
        <v>2</v>
      </c>
      <c r="AC267" s="95" t="s">
        <v>93</v>
      </c>
      <c r="AD267" s="93">
        <v>4</v>
      </c>
      <c r="AE267" s="95" t="s">
        <v>94</v>
      </c>
      <c r="AF267" s="93">
        <v>3</v>
      </c>
      <c r="AG267" s="95" t="s">
        <v>90</v>
      </c>
      <c r="AH267" s="93">
        <v>4</v>
      </c>
      <c r="AI267" s="97" t="s">
        <v>89</v>
      </c>
      <c r="AJ267" s="93">
        <v>4</v>
      </c>
      <c r="AK267" s="94">
        <f>AVERAGE(Z267,AB267,AD267,AF267,AH267,AJ267)</f>
        <v>3.3333333333333335</v>
      </c>
      <c r="AL267" s="108"/>
      <c r="AM267" s="94">
        <f>W267/AK267</f>
        <v>0.89999999999999991</v>
      </c>
      <c r="AN267" s="93" t="str">
        <f>_xlfn.IFS(AM267&gt;4,"HIGH",AM267&gt;3,"MEDIUM HIGH",AM267&gt;2,"MEDIUM",AM267&gt;1,"MEDIUM LOW",AM267&lt;=1,"LOW")</f>
        <v>LOW</v>
      </c>
      <c r="AO267" s="93">
        <v>2</v>
      </c>
      <c r="AP267" s="93">
        <f>AO267*C267</f>
        <v>8</v>
      </c>
      <c r="AQ267" s="93" t="str">
        <f>_xlfn.IFS(AP267&lt;=5,"LOW RISK",AND(AP267&gt;5,AP267&lt;=12),"MODERATE RISK",AP267&gt;12,"HIGH RISK")</f>
        <v>MODERATE RISK</v>
      </c>
    </row>
    <row r="268" spans="1:43" ht="56.25">
      <c r="A268" s="108"/>
      <c r="B268" s="93" t="s">
        <v>312</v>
      </c>
      <c r="C268" s="93">
        <v>4</v>
      </c>
      <c r="D268" s="108"/>
      <c r="E268" s="108" t="str">
        <f>VLOOKUP(F268,Sheet2!E:F,2,FALSE)</f>
        <v>URBAN</v>
      </c>
      <c r="F268" s="100" t="s">
        <v>286</v>
      </c>
      <c r="G268" s="108" t="s">
        <v>49</v>
      </c>
      <c r="H268" s="101">
        <v>2600000</v>
      </c>
      <c r="I268" s="102">
        <v>1.3566400000000001</v>
      </c>
      <c r="J268" s="103">
        <v>1.05582</v>
      </c>
      <c r="K268" s="101">
        <f>H268*J268</f>
        <v>2745132</v>
      </c>
      <c r="L268" s="104">
        <f>J268/I268</f>
        <v>0.77826099775916968</v>
      </c>
      <c r="M268" s="99">
        <f>_xlfn.IFS(L268&lt;=5%,1,AND(L268&gt;5%,L268&lt;=15%),2,AND(L268&gt;15%,L268&lt;=30%),3,AND(L268&gt;30%,L268&lt;=50%),4,L268&gt;50%,5)</f>
        <v>5</v>
      </c>
      <c r="N268" s="99" t="str">
        <f>ROUND(L268*100,2)&amp; "% of the road is exposed with a value of "&amp; ROUND(K268*1,2)</f>
        <v>77.83% of the road is exposed with a value of 2745132</v>
      </c>
      <c r="O268" s="106">
        <v>1.05582</v>
      </c>
      <c r="P268" s="107">
        <v>1</v>
      </c>
      <c r="Q268" s="93">
        <f>_xlfn.IFS(P268&lt;=5%,1,AND(P268&gt;5%,P268&lt;=15%),2,AND(P268&gt;15%,P268&lt;=30%),3,AND(P268&gt;30%,P268&lt;=50%),4,P268&gt;50%,5)</f>
        <v>5</v>
      </c>
      <c r="R268" s="106">
        <v>0</v>
      </c>
      <c r="S268" s="107">
        <v>0</v>
      </c>
      <c r="T268" s="93">
        <f>_xlfn.IFS(S268&lt;=5%,1,AND(S268&gt;5%,S268&lt;=15%),2,AND(S268&gt;15%,S268&lt;=30%),3,AND(S268&gt;30%,S268&lt;=50%),4,S268&gt;50%,5)</f>
        <v>1</v>
      </c>
      <c r="U268" s="94">
        <f>AVERAGE(Q268,T268)</f>
        <v>3</v>
      </c>
      <c r="V268" s="93" t="str">
        <f>ROUND(P268*100,2)&amp;"% of the exposed length is cement/asphalt road while " &amp;ROUND(S268*100,2)&amp;"% is rough road"</f>
        <v>100% of the exposed length is cement/asphalt road while 0% is rough road</v>
      </c>
      <c r="W268" s="94">
        <f>AVERAGE(M268,U268)</f>
        <v>4</v>
      </c>
      <c r="X268" s="93" t="str">
        <f>_xlfn.IFS(AND(W268&gt;4,W268&lt;=5),"VERY HIGH",AND(W268&gt;3,W268&lt;=4),"HIGH",AND(W268&gt;2,W268&lt;=3),"MODERATE",AND(W268&gt;1,W268&lt;=2),"LOW",W268&lt;=1,"VERY LOW")</f>
        <v>HIGH</v>
      </c>
      <c r="Y268" s="95" t="s">
        <v>91</v>
      </c>
      <c r="Z268" s="93">
        <v>3</v>
      </c>
      <c r="AA268" s="95" t="s">
        <v>92</v>
      </c>
      <c r="AB268" s="93">
        <v>2</v>
      </c>
      <c r="AC268" s="95" t="s">
        <v>93</v>
      </c>
      <c r="AD268" s="93">
        <v>4</v>
      </c>
      <c r="AE268" s="95" t="s">
        <v>94</v>
      </c>
      <c r="AF268" s="93">
        <v>3</v>
      </c>
      <c r="AG268" s="95" t="s">
        <v>90</v>
      </c>
      <c r="AH268" s="93">
        <v>4</v>
      </c>
      <c r="AI268" s="97" t="s">
        <v>89</v>
      </c>
      <c r="AJ268" s="93">
        <v>4</v>
      </c>
      <c r="AK268" s="94">
        <f>AVERAGE(Z268,AB268,AD268,AF268,AH268,AJ268)</f>
        <v>3.3333333333333335</v>
      </c>
      <c r="AL268" s="108"/>
      <c r="AM268" s="94">
        <f>W268/AK268</f>
        <v>1.2</v>
      </c>
      <c r="AN268" s="93" t="str">
        <f>_xlfn.IFS(AM268&gt;4,"HIGH",AM268&gt;3,"MEDIUM HIGH",AM268&gt;2,"MEDIUM",AM268&gt;1,"MEDIUM LOW",AM268&lt;=1,"LOW")</f>
        <v>MEDIUM LOW</v>
      </c>
      <c r="AO268" s="93">
        <v>2</v>
      </c>
      <c r="AP268" s="93">
        <f>AO268*C268</f>
        <v>8</v>
      </c>
      <c r="AQ268" s="93" t="str">
        <f>_xlfn.IFS(AP268&lt;=5,"LOW RISK",AND(AP268&gt;5,AP268&lt;=12),"MODERATE RISK",AP268&gt;12,"HIGH RISK")</f>
        <v>MODERATE RISK</v>
      </c>
    </row>
    <row r="269" spans="1:43" ht="56.25">
      <c r="A269" s="108"/>
      <c r="B269" s="93" t="s">
        <v>312</v>
      </c>
      <c r="C269" s="93">
        <v>4</v>
      </c>
      <c r="D269" s="108"/>
      <c r="E269" s="108" t="str">
        <f>VLOOKUP(F269,Sheet2!E:F,2,FALSE)</f>
        <v>URBAN</v>
      </c>
      <c r="F269" s="100" t="s">
        <v>286</v>
      </c>
      <c r="G269" s="108" t="s">
        <v>300</v>
      </c>
      <c r="H269" s="101">
        <v>5200000</v>
      </c>
      <c r="I269" s="102">
        <v>0.19680300000000001</v>
      </c>
      <c r="J269" s="103">
        <v>0.19680300000000001</v>
      </c>
      <c r="K269" s="101">
        <f>H269*J269</f>
        <v>1023375.6</v>
      </c>
      <c r="L269" s="104">
        <f>J269/I269</f>
        <v>1</v>
      </c>
      <c r="M269" s="99">
        <f>_xlfn.IFS(L269&lt;=5%,1,AND(L269&gt;5%,L269&lt;=15%),2,AND(L269&gt;15%,L269&lt;=30%),3,AND(L269&gt;30%,L269&lt;=50%),4,L269&gt;50%,5)</f>
        <v>5</v>
      </c>
      <c r="N269" s="99" t="str">
        <f>ROUND(L269*100,2)&amp; "% of the road is exposed with a value of "&amp; ROUND(K269*1,2)</f>
        <v>100% of the road is exposed with a value of 1023375.6</v>
      </c>
      <c r="O269" s="106">
        <v>0.19680300000000001</v>
      </c>
      <c r="P269" s="107">
        <v>1</v>
      </c>
      <c r="Q269" s="93">
        <f>_xlfn.IFS(P269&lt;=5%,1,AND(P269&gt;5%,P269&lt;=15%),2,AND(P269&gt;15%,P269&lt;=30%),3,AND(P269&gt;30%,P269&lt;=50%),4,P269&gt;50%,5)</f>
        <v>5</v>
      </c>
      <c r="R269" s="106">
        <v>0</v>
      </c>
      <c r="S269" s="107">
        <v>0</v>
      </c>
      <c r="T269" s="93">
        <f>_xlfn.IFS(S269&lt;=5%,1,AND(S269&gt;5%,S269&lt;=15%),2,AND(S269&gt;15%,S269&lt;=30%),3,AND(S269&gt;30%,S269&lt;=50%),4,S269&gt;50%,5)</f>
        <v>1</v>
      </c>
      <c r="U269" s="94">
        <f>AVERAGE(Q269,T269)</f>
        <v>3</v>
      </c>
      <c r="V269" s="93" t="str">
        <f>ROUND(P269*100,2)&amp;"% of the exposed length is cement/asphalt road while " &amp;ROUND(S269*100,2)&amp;"% is rough road"</f>
        <v>100% of the exposed length is cement/asphalt road while 0% is rough road</v>
      </c>
      <c r="W269" s="94">
        <f>AVERAGE(M269,U269)</f>
        <v>4</v>
      </c>
      <c r="X269" s="93" t="str">
        <f>_xlfn.IFS(AND(W269&gt;4,W269&lt;=5),"VERY HIGH",AND(W269&gt;3,W269&lt;=4),"HIGH",AND(W269&gt;2,W269&lt;=3),"MODERATE",AND(W269&gt;1,W269&lt;=2),"LOW",W269&lt;=1,"VERY LOW")</f>
        <v>HIGH</v>
      </c>
      <c r="Y269" s="95" t="s">
        <v>91</v>
      </c>
      <c r="Z269" s="93">
        <v>3</v>
      </c>
      <c r="AA269" s="95" t="s">
        <v>92</v>
      </c>
      <c r="AB269" s="93">
        <v>2</v>
      </c>
      <c r="AC269" s="95" t="s">
        <v>93</v>
      </c>
      <c r="AD269" s="93">
        <v>4</v>
      </c>
      <c r="AE269" s="95" t="s">
        <v>94</v>
      </c>
      <c r="AF269" s="93">
        <v>3</v>
      </c>
      <c r="AG269" s="95" t="s">
        <v>90</v>
      </c>
      <c r="AH269" s="93">
        <v>4</v>
      </c>
      <c r="AI269" s="97" t="s">
        <v>89</v>
      </c>
      <c r="AJ269" s="93">
        <v>4</v>
      </c>
      <c r="AK269" s="94">
        <f>AVERAGE(Z269,AB269,AD269,AF269,AH269,AJ269)</f>
        <v>3.3333333333333335</v>
      </c>
      <c r="AL269" s="108"/>
      <c r="AM269" s="94">
        <f>W269/AK269</f>
        <v>1.2</v>
      </c>
      <c r="AN269" s="93" t="str">
        <f>_xlfn.IFS(AM269&gt;4,"HIGH",AM269&gt;3,"MEDIUM HIGH",AM269&gt;2,"MEDIUM",AM269&gt;1,"MEDIUM LOW",AM269&lt;=1,"LOW")</f>
        <v>MEDIUM LOW</v>
      </c>
      <c r="AO269" s="93">
        <v>2</v>
      </c>
      <c r="AP269" s="93">
        <f>AO269*C269</f>
        <v>8</v>
      </c>
      <c r="AQ269" s="93" t="str">
        <f>_xlfn.IFS(AP269&lt;=5,"LOW RISK",AND(AP269&gt;5,AP269&lt;=12),"MODERATE RISK",AP269&gt;12,"HIGH RISK")</f>
        <v>MODERATE RISK</v>
      </c>
    </row>
    <row r="270" spans="1:43" ht="56.25">
      <c r="A270" s="108"/>
      <c r="B270" s="93" t="s">
        <v>312</v>
      </c>
      <c r="C270" s="93">
        <v>4</v>
      </c>
      <c r="D270" s="108"/>
      <c r="E270" s="108" t="str">
        <f>VLOOKUP(F270,Sheet2!E:F,2,FALSE)</f>
        <v>URBAN</v>
      </c>
      <c r="F270" s="100" t="s">
        <v>286</v>
      </c>
      <c r="G270" s="108" t="s">
        <v>1</v>
      </c>
      <c r="H270" s="101">
        <v>2600000</v>
      </c>
      <c r="I270" s="102">
        <v>5.4980399999999999E-2</v>
      </c>
      <c r="J270" s="103">
        <v>5.4980399999999999E-2</v>
      </c>
      <c r="K270" s="101">
        <f>H270*J270</f>
        <v>142949.04</v>
      </c>
      <c r="L270" s="104">
        <f>J270/I270</f>
        <v>1</v>
      </c>
      <c r="M270" s="99">
        <f>_xlfn.IFS(L270&lt;=5%,1,AND(L270&gt;5%,L270&lt;=15%),2,AND(L270&gt;15%,L270&lt;=30%),3,AND(L270&gt;30%,L270&lt;=50%),4,L270&gt;50%,5)</f>
        <v>5</v>
      </c>
      <c r="N270" s="99" t="str">
        <f>ROUND(L270*100,2)&amp; "% of the road is exposed with a value of "&amp; ROUND(K270*1,2)</f>
        <v>100% of the road is exposed with a value of 142949.04</v>
      </c>
      <c r="O270" s="106">
        <v>5.4980399999999999E-2</v>
      </c>
      <c r="P270" s="107">
        <v>1</v>
      </c>
      <c r="Q270" s="93">
        <f>_xlfn.IFS(P270&lt;=5%,1,AND(P270&gt;5%,P270&lt;=15%),2,AND(P270&gt;15%,P270&lt;=30%),3,AND(P270&gt;30%,P270&lt;=50%),4,P270&gt;50%,5)</f>
        <v>5</v>
      </c>
      <c r="R270" s="106">
        <v>0</v>
      </c>
      <c r="S270" s="107">
        <v>0</v>
      </c>
      <c r="T270" s="93">
        <f>_xlfn.IFS(S270&lt;=5%,1,AND(S270&gt;5%,S270&lt;=15%),2,AND(S270&gt;15%,S270&lt;=30%),3,AND(S270&gt;30%,S270&lt;=50%),4,S270&gt;50%,5)</f>
        <v>1</v>
      </c>
      <c r="U270" s="94">
        <f>AVERAGE(Q270,T270)</f>
        <v>3</v>
      </c>
      <c r="V270" s="93" t="str">
        <f>ROUND(P270*100,2)&amp;"% of the exposed length is cement/asphalt road while " &amp;ROUND(S270*100,2)&amp;"% is rough road"</f>
        <v>100% of the exposed length is cement/asphalt road while 0% is rough road</v>
      </c>
      <c r="W270" s="94">
        <f>AVERAGE(M270,U270)</f>
        <v>4</v>
      </c>
      <c r="X270" s="93" t="str">
        <f>_xlfn.IFS(AND(W270&gt;4,W270&lt;=5),"VERY HIGH",AND(W270&gt;3,W270&lt;=4),"HIGH",AND(W270&gt;2,W270&lt;=3),"MODERATE",AND(W270&gt;1,W270&lt;=2),"LOW",W270&lt;=1,"VERY LOW")</f>
        <v>HIGH</v>
      </c>
      <c r="Y270" s="95" t="s">
        <v>91</v>
      </c>
      <c r="Z270" s="93">
        <v>3</v>
      </c>
      <c r="AA270" s="95" t="s">
        <v>92</v>
      </c>
      <c r="AB270" s="93">
        <v>2</v>
      </c>
      <c r="AC270" s="95" t="s">
        <v>93</v>
      </c>
      <c r="AD270" s="93">
        <v>4</v>
      </c>
      <c r="AE270" s="95" t="s">
        <v>94</v>
      </c>
      <c r="AF270" s="93">
        <v>3</v>
      </c>
      <c r="AG270" s="95" t="s">
        <v>90</v>
      </c>
      <c r="AH270" s="93">
        <v>4</v>
      </c>
      <c r="AI270" s="97" t="s">
        <v>89</v>
      </c>
      <c r="AJ270" s="93">
        <v>4</v>
      </c>
      <c r="AK270" s="94">
        <f>AVERAGE(Z270,AB270,AD270,AF270,AH270,AJ270)</f>
        <v>3.3333333333333335</v>
      </c>
      <c r="AL270" s="108"/>
      <c r="AM270" s="94">
        <f>W270/AK270</f>
        <v>1.2</v>
      </c>
      <c r="AN270" s="93" t="str">
        <f>_xlfn.IFS(AM270&gt;4,"HIGH",AM270&gt;3,"MEDIUM HIGH",AM270&gt;2,"MEDIUM",AM270&gt;1,"MEDIUM LOW",AM270&lt;=1,"LOW")</f>
        <v>MEDIUM LOW</v>
      </c>
      <c r="AO270" s="93">
        <v>2</v>
      </c>
      <c r="AP270" s="93">
        <f>AO270*C270</f>
        <v>8</v>
      </c>
      <c r="AQ270" s="93" t="str">
        <f>_xlfn.IFS(AP270&lt;=5,"LOW RISK",AND(AP270&gt;5,AP270&lt;=12),"MODERATE RISK",AP270&gt;12,"HIGH RISK")</f>
        <v>MODERATE RISK</v>
      </c>
    </row>
    <row r="271" spans="1:43" ht="56.25">
      <c r="A271" s="108"/>
      <c r="B271" s="93" t="s">
        <v>312</v>
      </c>
      <c r="C271" s="93">
        <v>4</v>
      </c>
      <c r="D271" s="108"/>
      <c r="E271" s="108" t="str">
        <f>VLOOKUP(F271,Sheet2!E:F,2,FALSE)</f>
        <v>URBAN</v>
      </c>
      <c r="F271" s="100" t="s">
        <v>287</v>
      </c>
      <c r="G271" s="108" t="s">
        <v>49</v>
      </c>
      <c r="H271" s="101">
        <v>2600000</v>
      </c>
      <c r="I271" s="102">
        <v>0.84651100000000001</v>
      </c>
      <c r="J271" s="103">
        <v>4.5302299999999997E-2</v>
      </c>
      <c r="K271" s="101">
        <f>H271*J271</f>
        <v>117785.98</v>
      </c>
      <c r="L271" s="104">
        <f>J271/I271</f>
        <v>5.351649299300304E-2</v>
      </c>
      <c r="M271" s="99">
        <f>_xlfn.IFS(L271&lt;=5%,1,AND(L271&gt;5%,L271&lt;=15%),2,AND(L271&gt;15%,L271&lt;=30%),3,AND(L271&gt;30%,L271&lt;=50%),4,L271&gt;50%,5)</f>
        <v>2</v>
      </c>
      <c r="N271" s="99" t="str">
        <f>ROUND(L271*100,2)&amp; "% of the road is exposed with a value of "&amp; ROUND(K271*1,2)</f>
        <v>5.35% of the road is exposed with a value of 117785.98</v>
      </c>
      <c r="O271" s="106">
        <v>4.5302299999999997E-2</v>
      </c>
      <c r="P271" s="107">
        <v>1</v>
      </c>
      <c r="Q271" s="93">
        <f>_xlfn.IFS(P271&lt;=5%,1,AND(P271&gt;5%,P271&lt;=15%),2,AND(P271&gt;15%,P271&lt;=30%),3,AND(P271&gt;30%,P271&lt;=50%),4,P271&gt;50%,5)</f>
        <v>5</v>
      </c>
      <c r="R271" s="106">
        <v>0</v>
      </c>
      <c r="S271" s="107">
        <v>0</v>
      </c>
      <c r="T271" s="93">
        <f>_xlfn.IFS(S271&lt;=5%,1,AND(S271&gt;5%,S271&lt;=15%),2,AND(S271&gt;15%,S271&lt;=30%),3,AND(S271&gt;30%,S271&lt;=50%),4,S271&gt;50%,5)</f>
        <v>1</v>
      </c>
      <c r="U271" s="94">
        <f>AVERAGE(Q271,T271)</f>
        <v>3</v>
      </c>
      <c r="V271" s="93" t="str">
        <f>ROUND(P271*100,2)&amp;"% of the exposed length is cement/asphalt road while " &amp;ROUND(S271*100,2)&amp;"% is rough road"</f>
        <v>100% of the exposed length is cement/asphalt road while 0% is rough road</v>
      </c>
      <c r="W271" s="94">
        <f>AVERAGE(M271,U271)</f>
        <v>2.5</v>
      </c>
      <c r="X271" s="93" t="str">
        <f>_xlfn.IFS(AND(W271&gt;4,W271&lt;=5),"VERY HIGH",AND(W271&gt;3,W271&lt;=4),"HIGH",AND(W271&gt;2,W271&lt;=3),"MODERATE",AND(W271&gt;1,W271&lt;=2),"LOW",W271&lt;=1,"VERY LOW")</f>
        <v>MODERATE</v>
      </c>
      <c r="Y271" s="95" t="s">
        <v>91</v>
      </c>
      <c r="Z271" s="93">
        <v>3</v>
      </c>
      <c r="AA271" s="95" t="s">
        <v>92</v>
      </c>
      <c r="AB271" s="93">
        <v>2</v>
      </c>
      <c r="AC271" s="95" t="s">
        <v>93</v>
      </c>
      <c r="AD271" s="93">
        <v>4</v>
      </c>
      <c r="AE271" s="95" t="s">
        <v>94</v>
      </c>
      <c r="AF271" s="93">
        <v>3</v>
      </c>
      <c r="AG271" s="95" t="s">
        <v>90</v>
      </c>
      <c r="AH271" s="93">
        <v>4</v>
      </c>
      <c r="AI271" s="97" t="s">
        <v>89</v>
      </c>
      <c r="AJ271" s="93">
        <v>4</v>
      </c>
      <c r="AK271" s="94">
        <f>AVERAGE(Z271,AB271,AD271,AF271,AH271,AJ271)</f>
        <v>3.3333333333333335</v>
      </c>
      <c r="AL271" s="108"/>
      <c r="AM271" s="94">
        <f>W271/AK271</f>
        <v>0.75</v>
      </c>
      <c r="AN271" s="93" t="str">
        <f>_xlfn.IFS(AM271&gt;4,"HIGH",AM271&gt;3,"MEDIUM HIGH",AM271&gt;2,"MEDIUM",AM271&gt;1,"MEDIUM LOW",AM271&lt;=1,"LOW")</f>
        <v>LOW</v>
      </c>
      <c r="AO271" s="93">
        <v>2</v>
      </c>
      <c r="AP271" s="93">
        <f>AO271*C271</f>
        <v>8</v>
      </c>
      <c r="AQ271" s="93" t="str">
        <f>_xlfn.IFS(AP271&lt;=5,"LOW RISK",AND(AP271&gt;5,AP271&lt;=12),"MODERATE RISK",AP271&gt;12,"HIGH RISK")</f>
        <v>MODERATE RISK</v>
      </c>
    </row>
    <row r="272" spans="1:43" ht="56.25">
      <c r="A272" s="108"/>
      <c r="B272" s="93" t="s">
        <v>312</v>
      </c>
      <c r="C272" s="93">
        <v>4</v>
      </c>
      <c r="D272" s="108"/>
      <c r="E272" s="108" t="str">
        <f>VLOOKUP(F272,Sheet2!E:F,2,FALSE)</f>
        <v>URBAN</v>
      </c>
      <c r="F272" s="100" t="s">
        <v>287</v>
      </c>
      <c r="G272" s="108" t="s">
        <v>300</v>
      </c>
      <c r="H272" s="101">
        <v>5200000</v>
      </c>
      <c r="I272" s="102">
        <v>0.27618599999999999</v>
      </c>
      <c r="J272" s="103">
        <v>1.25621E-2</v>
      </c>
      <c r="K272" s="101">
        <f>H272*J272</f>
        <v>65322.92</v>
      </c>
      <c r="L272" s="104">
        <f>J272/I272</f>
        <v>4.548420267500887E-2</v>
      </c>
      <c r="M272" s="99">
        <f>_xlfn.IFS(L272&lt;=5%,1,AND(L272&gt;5%,L272&lt;=15%),2,AND(L272&gt;15%,L272&lt;=30%),3,AND(L272&gt;30%,L272&lt;=50%),4,L272&gt;50%,5)</f>
        <v>1</v>
      </c>
      <c r="N272" s="99" t="str">
        <f>ROUND(L272*100,2)&amp; "% of the road is exposed with a value of "&amp; ROUND(K272*1,2)</f>
        <v>4.55% of the road is exposed with a value of 65322.92</v>
      </c>
      <c r="O272" s="106">
        <v>1.25621E-2</v>
      </c>
      <c r="P272" s="107">
        <v>1</v>
      </c>
      <c r="Q272" s="93">
        <f>_xlfn.IFS(P272&lt;=5%,1,AND(P272&gt;5%,P272&lt;=15%),2,AND(P272&gt;15%,P272&lt;=30%),3,AND(P272&gt;30%,P272&lt;=50%),4,P272&gt;50%,5)</f>
        <v>5</v>
      </c>
      <c r="R272" s="106">
        <v>0</v>
      </c>
      <c r="S272" s="107">
        <v>0</v>
      </c>
      <c r="T272" s="93">
        <f>_xlfn.IFS(S272&lt;=5%,1,AND(S272&gt;5%,S272&lt;=15%),2,AND(S272&gt;15%,S272&lt;=30%),3,AND(S272&gt;30%,S272&lt;=50%),4,S272&gt;50%,5)</f>
        <v>1</v>
      </c>
      <c r="U272" s="94">
        <f>AVERAGE(Q272,T272)</f>
        <v>3</v>
      </c>
      <c r="V272" s="93" t="str">
        <f>ROUND(P272*100,2)&amp;"% of the exposed length is cement/asphalt road while " &amp;ROUND(S272*100,2)&amp;"% is rough road"</f>
        <v>100% of the exposed length is cement/asphalt road while 0% is rough road</v>
      </c>
      <c r="W272" s="94">
        <f>AVERAGE(M272,U272)</f>
        <v>2</v>
      </c>
      <c r="X272" s="93" t="str">
        <f>_xlfn.IFS(AND(W272&gt;4,W272&lt;=5),"VERY HIGH",AND(W272&gt;3,W272&lt;=4),"HIGH",AND(W272&gt;2,W272&lt;=3),"MODERATE",AND(W272&gt;1,W272&lt;=2),"LOW",W272&lt;=1,"VERY LOW")</f>
        <v>LOW</v>
      </c>
      <c r="Y272" s="95" t="s">
        <v>91</v>
      </c>
      <c r="Z272" s="93">
        <v>3</v>
      </c>
      <c r="AA272" s="95" t="s">
        <v>92</v>
      </c>
      <c r="AB272" s="93">
        <v>2</v>
      </c>
      <c r="AC272" s="95" t="s">
        <v>93</v>
      </c>
      <c r="AD272" s="93">
        <v>4</v>
      </c>
      <c r="AE272" s="95" t="s">
        <v>94</v>
      </c>
      <c r="AF272" s="93">
        <v>3</v>
      </c>
      <c r="AG272" s="95" t="s">
        <v>90</v>
      </c>
      <c r="AH272" s="93">
        <v>4</v>
      </c>
      <c r="AI272" s="97" t="s">
        <v>89</v>
      </c>
      <c r="AJ272" s="93">
        <v>4</v>
      </c>
      <c r="AK272" s="94">
        <f>AVERAGE(Z272,AB272,AD272,AF272,AH272,AJ272)</f>
        <v>3.3333333333333335</v>
      </c>
      <c r="AL272" s="108"/>
      <c r="AM272" s="94">
        <f>W272/AK272</f>
        <v>0.6</v>
      </c>
      <c r="AN272" s="93" t="str">
        <f>_xlfn.IFS(AM272&gt;4,"HIGH",AM272&gt;3,"MEDIUM HIGH",AM272&gt;2,"MEDIUM",AM272&gt;1,"MEDIUM LOW",AM272&lt;=1,"LOW")</f>
        <v>LOW</v>
      </c>
      <c r="AO272" s="93">
        <v>2</v>
      </c>
      <c r="AP272" s="93">
        <f>AO272*C272</f>
        <v>8</v>
      </c>
      <c r="AQ272" s="93" t="str">
        <f>_xlfn.IFS(AP272&lt;=5,"LOW RISK",AND(AP272&gt;5,AP272&lt;=12),"MODERATE RISK",AP272&gt;12,"HIGH RISK")</f>
        <v>MODERATE RISK</v>
      </c>
    </row>
    <row r="273" spans="1:43" ht="56.25">
      <c r="A273" s="108"/>
      <c r="B273" s="93" t="s">
        <v>312</v>
      </c>
      <c r="C273" s="93">
        <v>4</v>
      </c>
      <c r="D273" s="108"/>
      <c r="E273" s="108" t="str">
        <f>VLOOKUP(F273,Sheet2!E:F,2,FALSE)</f>
        <v>URBAN</v>
      </c>
      <c r="F273" s="100" t="s">
        <v>287</v>
      </c>
      <c r="G273" s="108" t="s">
        <v>300</v>
      </c>
      <c r="H273" s="101">
        <v>5200000</v>
      </c>
      <c r="I273" s="102">
        <v>0.27618599999999999</v>
      </c>
      <c r="J273" s="103">
        <v>1.6287900000000001E-2</v>
      </c>
      <c r="K273" s="101">
        <f>H273*J273</f>
        <v>84697.08</v>
      </c>
      <c r="L273" s="104">
        <f>J273/I273</f>
        <v>5.8974386826269258E-2</v>
      </c>
      <c r="M273" s="99">
        <f>_xlfn.IFS(L273&lt;=5%,1,AND(L273&gt;5%,L273&lt;=15%),2,AND(L273&gt;15%,L273&lt;=30%),3,AND(L273&gt;30%,L273&lt;=50%),4,L273&gt;50%,5)</f>
        <v>2</v>
      </c>
      <c r="N273" s="99" t="str">
        <f>ROUND(L273*100,2)&amp; "% of the road is exposed with a value of "&amp; ROUND(K273*1,2)</f>
        <v>5.9% of the road is exposed with a value of 84697.08</v>
      </c>
      <c r="O273" s="106">
        <v>1.6287900000000001E-2</v>
      </c>
      <c r="P273" s="107">
        <v>1</v>
      </c>
      <c r="Q273" s="93">
        <f>_xlfn.IFS(P273&lt;=5%,1,AND(P273&gt;5%,P273&lt;=15%),2,AND(P273&gt;15%,P273&lt;=30%),3,AND(P273&gt;30%,P273&lt;=50%),4,P273&gt;50%,5)</f>
        <v>5</v>
      </c>
      <c r="R273" s="106">
        <v>0</v>
      </c>
      <c r="S273" s="107">
        <v>0</v>
      </c>
      <c r="T273" s="93">
        <f>_xlfn.IFS(S273&lt;=5%,1,AND(S273&gt;5%,S273&lt;=15%),2,AND(S273&gt;15%,S273&lt;=30%),3,AND(S273&gt;30%,S273&lt;=50%),4,S273&gt;50%,5)</f>
        <v>1</v>
      </c>
      <c r="U273" s="94">
        <f>AVERAGE(Q273,T273)</f>
        <v>3</v>
      </c>
      <c r="V273" s="93" t="str">
        <f>ROUND(P273*100,2)&amp;"% of the exposed length is cement/asphalt road while " &amp;ROUND(S273*100,2)&amp;"% is rough road"</f>
        <v>100% of the exposed length is cement/asphalt road while 0% is rough road</v>
      </c>
      <c r="W273" s="94">
        <f>AVERAGE(M273,U273)</f>
        <v>2.5</v>
      </c>
      <c r="X273" s="93" t="str">
        <f>_xlfn.IFS(AND(W273&gt;4,W273&lt;=5),"VERY HIGH",AND(W273&gt;3,W273&lt;=4),"HIGH",AND(W273&gt;2,W273&lt;=3),"MODERATE",AND(W273&gt;1,W273&lt;=2),"LOW",W273&lt;=1,"VERY LOW")</f>
        <v>MODERATE</v>
      </c>
      <c r="Y273" s="95" t="s">
        <v>91</v>
      </c>
      <c r="Z273" s="93">
        <v>3</v>
      </c>
      <c r="AA273" s="95" t="s">
        <v>92</v>
      </c>
      <c r="AB273" s="93">
        <v>2</v>
      </c>
      <c r="AC273" s="95" t="s">
        <v>93</v>
      </c>
      <c r="AD273" s="93">
        <v>4</v>
      </c>
      <c r="AE273" s="95" t="s">
        <v>94</v>
      </c>
      <c r="AF273" s="93">
        <v>3</v>
      </c>
      <c r="AG273" s="95" t="s">
        <v>90</v>
      </c>
      <c r="AH273" s="93">
        <v>4</v>
      </c>
      <c r="AI273" s="97" t="s">
        <v>89</v>
      </c>
      <c r="AJ273" s="93">
        <v>4</v>
      </c>
      <c r="AK273" s="94">
        <f>AVERAGE(Z273,AB273,AD273,AF273,AH273,AJ273)</f>
        <v>3.3333333333333335</v>
      </c>
      <c r="AL273" s="108"/>
      <c r="AM273" s="94">
        <f>W273/AK273</f>
        <v>0.75</v>
      </c>
      <c r="AN273" s="93" t="str">
        <f>_xlfn.IFS(AM273&gt;4,"HIGH",AM273&gt;3,"MEDIUM HIGH",AM273&gt;2,"MEDIUM",AM273&gt;1,"MEDIUM LOW",AM273&lt;=1,"LOW")</f>
        <v>LOW</v>
      </c>
      <c r="AO273" s="93">
        <v>2</v>
      </c>
      <c r="AP273" s="93">
        <f>AO273*C273</f>
        <v>8</v>
      </c>
      <c r="AQ273" s="93" t="str">
        <f>_xlfn.IFS(AP273&lt;=5,"LOW RISK",AND(AP273&gt;5,AP273&lt;=12),"MODERATE RISK",AP273&gt;12,"HIGH RISK")</f>
        <v>MODERATE RISK</v>
      </c>
    </row>
    <row r="274" spans="1:43" ht="56.25">
      <c r="A274" s="108"/>
      <c r="B274" s="93" t="s">
        <v>312</v>
      </c>
      <c r="C274" s="93">
        <v>4</v>
      </c>
      <c r="D274" s="108"/>
      <c r="E274" s="108" t="str">
        <f>VLOOKUP(F274,Sheet2!E:F,2,FALSE)</f>
        <v>URBAN</v>
      </c>
      <c r="F274" s="100" t="s">
        <v>287</v>
      </c>
      <c r="G274" s="108" t="s">
        <v>300</v>
      </c>
      <c r="H274" s="101">
        <v>5200000</v>
      </c>
      <c r="I274" s="102">
        <v>0.27618599999999999</v>
      </c>
      <c r="J274" s="103">
        <v>8.7425199999999995E-2</v>
      </c>
      <c r="K274" s="101">
        <f>H274*J274</f>
        <v>454611.04</v>
      </c>
      <c r="L274" s="104">
        <f>J274/I274</f>
        <v>0.31654464744773447</v>
      </c>
      <c r="M274" s="99">
        <f>_xlfn.IFS(L274&lt;=5%,1,AND(L274&gt;5%,L274&lt;=15%),2,AND(L274&gt;15%,L274&lt;=30%),3,AND(L274&gt;30%,L274&lt;=50%),4,L274&gt;50%,5)</f>
        <v>4</v>
      </c>
      <c r="N274" s="99" t="str">
        <f>ROUND(L274*100,2)&amp; "% of the road is exposed with a value of "&amp; ROUND(K274*1,2)</f>
        <v>31.65% of the road is exposed with a value of 454611.04</v>
      </c>
      <c r="O274" s="106">
        <v>8.7425199999999995E-2</v>
      </c>
      <c r="P274" s="107">
        <v>1</v>
      </c>
      <c r="Q274" s="93">
        <f>_xlfn.IFS(P274&lt;=5%,1,AND(P274&gt;5%,P274&lt;=15%),2,AND(P274&gt;15%,P274&lt;=30%),3,AND(P274&gt;30%,P274&lt;=50%),4,P274&gt;50%,5)</f>
        <v>5</v>
      </c>
      <c r="R274" s="106">
        <v>0</v>
      </c>
      <c r="S274" s="107">
        <v>0</v>
      </c>
      <c r="T274" s="93">
        <f>_xlfn.IFS(S274&lt;=5%,1,AND(S274&gt;5%,S274&lt;=15%),2,AND(S274&gt;15%,S274&lt;=30%),3,AND(S274&gt;30%,S274&lt;=50%),4,S274&gt;50%,5)</f>
        <v>1</v>
      </c>
      <c r="U274" s="94">
        <f>AVERAGE(Q274,T274)</f>
        <v>3</v>
      </c>
      <c r="V274" s="93" t="str">
        <f>ROUND(P274*100,2)&amp;"% of the exposed length is cement/asphalt road while " &amp;ROUND(S274*100,2)&amp;"% is rough road"</f>
        <v>100% of the exposed length is cement/asphalt road while 0% is rough road</v>
      </c>
      <c r="W274" s="94">
        <f>AVERAGE(M274,U274)</f>
        <v>3.5</v>
      </c>
      <c r="X274" s="93" t="str">
        <f>_xlfn.IFS(AND(W274&gt;4,W274&lt;=5),"VERY HIGH",AND(W274&gt;3,W274&lt;=4),"HIGH",AND(W274&gt;2,W274&lt;=3),"MODERATE",AND(W274&gt;1,W274&lt;=2),"LOW",W274&lt;=1,"VERY LOW")</f>
        <v>HIGH</v>
      </c>
      <c r="Y274" s="95" t="s">
        <v>91</v>
      </c>
      <c r="Z274" s="93">
        <v>3</v>
      </c>
      <c r="AA274" s="95" t="s">
        <v>92</v>
      </c>
      <c r="AB274" s="93">
        <v>2</v>
      </c>
      <c r="AC274" s="95" t="s">
        <v>93</v>
      </c>
      <c r="AD274" s="93">
        <v>4</v>
      </c>
      <c r="AE274" s="95" t="s">
        <v>94</v>
      </c>
      <c r="AF274" s="93">
        <v>3</v>
      </c>
      <c r="AG274" s="95" t="s">
        <v>90</v>
      </c>
      <c r="AH274" s="93">
        <v>4</v>
      </c>
      <c r="AI274" s="97" t="s">
        <v>89</v>
      </c>
      <c r="AJ274" s="93">
        <v>4</v>
      </c>
      <c r="AK274" s="94">
        <f>AVERAGE(Z274,AB274,AD274,AF274,AH274,AJ274)</f>
        <v>3.3333333333333335</v>
      </c>
      <c r="AL274" s="108"/>
      <c r="AM274" s="94">
        <f>W274/AK274</f>
        <v>1.05</v>
      </c>
      <c r="AN274" s="93" t="str">
        <f>_xlfn.IFS(AM274&gt;4,"HIGH",AM274&gt;3,"MEDIUM HIGH",AM274&gt;2,"MEDIUM",AM274&gt;1,"MEDIUM LOW",AM274&lt;=1,"LOW")</f>
        <v>MEDIUM LOW</v>
      </c>
      <c r="AO274" s="93">
        <v>2</v>
      </c>
      <c r="AP274" s="93">
        <f>AO274*C274</f>
        <v>8</v>
      </c>
      <c r="AQ274" s="93" t="str">
        <f>_xlfn.IFS(AP274&lt;=5,"LOW RISK",AND(AP274&gt;5,AP274&lt;=12),"MODERATE RISK",AP274&gt;12,"HIGH RISK")</f>
        <v>MODERATE RISK</v>
      </c>
    </row>
    <row r="275" spans="1:43" ht="56.25">
      <c r="A275" s="108"/>
      <c r="B275" s="93" t="s">
        <v>312</v>
      </c>
      <c r="C275" s="93">
        <v>4</v>
      </c>
      <c r="D275" s="108"/>
      <c r="E275" s="108" t="str">
        <f>VLOOKUP(F275,Sheet2!E:F,2,FALSE)</f>
        <v>URBAN</v>
      </c>
      <c r="F275" s="100" t="s">
        <v>293</v>
      </c>
      <c r="G275" s="108" t="s">
        <v>49</v>
      </c>
      <c r="H275" s="101">
        <v>2600000</v>
      </c>
      <c r="I275" s="102">
        <v>2.8843999999999999</v>
      </c>
      <c r="J275" s="103">
        <v>2.8843999999999999</v>
      </c>
      <c r="K275" s="101">
        <f>H275*J275</f>
        <v>7499440</v>
      </c>
      <c r="L275" s="104">
        <f>J275/I275</f>
        <v>1</v>
      </c>
      <c r="M275" s="99">
        <f>_xlfn.IFS(L275&lt;=5%,1,AND(L275&gt;5%,L275&lt;=15%),2,AND(L275&gt;15%,L275&lt;=30%),3,AND(L275&gt;30%,L275&lt;=50%),4,L275&gt;50%,5)</f>
        <v>5</v>
      </c>
      <c r="N275" s="99" t="str">
        <f>ROUND(L275*100,2)&amp; "% of the road is exposed with a value of "&amp; ROUND(K275*1,2)</f>
        <v>100% of the road is exposed with a value of 7499440</v>
      </c>
      <c r="O275" s="106">
        <v>1.2907690000000001</v>
      </c>
      <c r="P275" s="107">
        <v>0.44750000000000001</v>
      </c>
      <c r="Q275" s="93">
        <f>_xlfn.IFS(P275&lt;=5%,1,AND(P275&gt;5%,P275&lt;=15%),2,AND(P275&gt;15%,P275&lt;=30%),3,AND(P275&gt;30%,P275&lt;=50%),4,P275&gt;50%,5)</f>
        <v>4</v>
      </c>
      <c r="R275" s="106">
        <v>1.5936309999999998</v>
      </c>
      <c r="S275" s="107">
        <v>0.55249999999999999</v>
      </c>
      <c r="T275" s="93">
        <f>_xlfn.IFS(S275&lt;=5%,1,AND(S275&gt;5%,S275&lt;=15%),2,AND(S275&gt;15%,S275&lt;=30%),3,AND(S275&gt;30%,S275&lt;=50%),4,S275&gt;50%,5)</f>
        <v>5</v>
      </c>
      <c r="U275" s="94">
        <f>AVERAGE(Q275,T275)</f>
        <v>4.5</v>
      </c>
      <c r="V275" s="93" t="str">
        <f>ROUND(P275*100,2)&amp;"% of the exposed length is cement/asphalt road while " &amp;ROUND(S275*100,2)&amp;"% is rough road"</f>
        <v>44.75% of the exposed length is cement/asphalt road while 55.25% is rough road</v>
      </c>
      <c r="W275" s="94">
        <f>AVERAGE(M275,U275)</f>
        <v>4.75</v>
      </c>
      <c r="X275" s="93" t="str">
        <f>_xlfn.IFS(AND(W275&gt;4,W275&lt;=5),"VERY HIGH",AND(W275&gt;3,W275&lt;=4),"HIGH",AND(W275&gt;2,W275&lt;=3),"MODERATE",AND(W275&gt;1,W275&lt;=2),"LOW",W275&lt;=1,"VERY LOW")</f>
        <v>VERY HIGH</v>
      </c>
      <c r="Y275" s="95" t="s">
        <v>91</v>
      </c>
      <c r="Z275" s="93">
        <v>3</v>
      </c>
      <c r="AA275" s="95" t="s">
        <v>92</v>
      </c>
      <c r="AB275" s="93">
        <v>2</v>
      </c>
      <c r="AC275" s="95" t="s">
        <v>93</v>
      </c>
      <c r="AD275" s="93">
        <v>4</v>
      </c>
      <c r="AE275" s="95" t="s">
        <v>94</v>
      </c>
      <c r="AF275" s="93">
        <v>3</v>
      </c>
      <c r="AG275" s="95" t="s">
        <v>90</v>
      </c>
      <c r="AH275" s="93">
        <v>4</v>
      </c>
      <c r="AI275" s="97" t="s">
        <v>89</v>
      </c>
      <c r="AJ275" s="93">
        <v>4</v>
      </c>
      <c r="AK275" s="94">
        <f>AVERAGE(Z275,AB275,AD275,AF275,AH275,AJ275)</f>
        <v>3.3333333333333335</v>
      </c>
      <c r="AL275" s="108"/>
      <c r="AM275" s="94">
        <f>W275/AK275</f>
        <v>1.425</v>
      </c>
      <c r="AN275" s="93" t="str">
        <f>_xlfn.IFS(AM275&gt;4,"HIGH",AM275&gt;3,"MEDIUM HIGH",AM275&gt;2,"MEDIUM",AM275&gt;1,"MEDIUM LOW",AM275&lt;=1,"LOW")</f>
        <v>MEDIUM LOW</v>
      </c>
      <c r="AO275" s="93">
        <v>2</v>
      </c>
      <c r="AP275" s="93">
        <f>AO275*C275</f>
        <v>8</v>
      </c>
      <c r="AQ275" s="93" t="str">
        <f>_xlfn.IFS(AP275&lt;=5,"LOW RISK",AND(AP275&gt;5,AP275&lt;=12),"MODERATE RISK",AP275&gt;12,"HIGH RISK")</f>
        <v>MODERATE RISK</v>
      </c>
    </row>
    <row r="276" spans="1:43" ht="56.25">
      <c r="A276" s="108"/>
      <c r="B276" s="93" t="s">
        <v>312</v>
      </c>
      <c r="C276" s="93">
        <v>4</v>
      </c>
      <c r="D276" s="108"/>
      <c r="E276" s="108" t="str">
        <f>VLOOKUP(F276,Sheet2!E:F,2,FALSE)</f>
        <v>URBAN</v>
      </c>
      <c r="F276" s="100" t="s">
        <v>293</v>
      </c>
      <c r="G276" s="108" t="s">
        <v>300</v>
      </c>
      <c r="H276" s="101">
        <v>5200000</v>
      </c>
      <c r="I276" s="102">
        <v>0.42409400000000003</v>
      </c>
      <c r="J276" s="103">
        <v>0.42063200000000001</v>
      </c>
      <c r="K276" s="101">
        <f>H276*J276</f>
        <v>2187286.4</v>
      </c>
      <c r="L276" s="104">
        <f>J276/I276</f>
        <v>0.99183671544516072</v>
      </c>
      <c r="M276" s="99">
        <f>_xlfn.IFS(L276&lt;=5%,1,AND(L276&gt;5%,L276&lt;=15%),2,AND(L276&gt;15%,L276&lt;=30%),3,AND(L276&gt;30%,L276&lt;=50%),4,L276&gt;50%,5)</f>
        <v>5</v>
      </c>
      <c r="N276" s="99" t="str">
        <f>ROUND(L276*100,2)&amp; "% of the road is exposed with a value of "&amp; ROUND(K276*1,2)</f>
        <v>99.18% of the road is exposed with a value of 2187286.4</v>
      </c>
      <c r="O276" s="106">
        <v>0.42063200000000001</v>
      </c>
      <c r="P276" s="107">
        <v>1</v>
      </c>
      <c r="Q276" s="93">
        <f>_xlfn.IFS(P276&lt;=5%,1,AND(P276&gt;5%,P276&lt;=15%),2,AND(P276&gt;15%,P276&lt;=30%),3,AND(P276&gt;30%,P276&lt;=50%),4,P276&gt;50%,5)</f>
        <v>5</v>
      </c>
      <c r="R276" s="106">
        <v>0</v>
      </c>
      <c r="S276" s="107">
        <v>0</v>
      </c>
      <c r="T276" s="93">
        <f>_xlfn.IFS(S276&lt;=5%,1,AND(S276&gt;5%,S276&lt;=15%),2,AND(S276&gt;15%,S276&lt;=30%),3,AND(S276&gt;30%,S276&lt;=50%),4,S276&gt;50%,5)</f>
        <v>1</v>
      </c>
      <c r="U276" s="94">
        <f>AVERAGE(Q276,T276)</f>
        <v>3</v>
      </c>
      <c r="V276" s="93" t="str">
        <f>ROUND(P276*100,2)&amp;"% of the exposed length is cement/asphalt road while " &amp;ROUND(S276*100,2)&amp;"% is rough road"</f>
        <v>100% of the exposed length is cement/asphalt road while 0% is rough road</v>
      </c>
      <c r="W276" s="94">
        <f>AVERAGE(M276,U276)</f>
        <v>4</v>
      </c>
      <c r="X276" s="93" t="str">
        <f>_xlfn.IFS(AND(W276&gt;4,W276&lt;=5),"VERY HIGH",AND(W276&gt;3,W276&lt;=4),"HIGH",AND(W276&gt;2,W276&lt;=3),"MODERATE",AND(W276&gt;1,W276&lt;=2),"LOW",W276&lt;=1,"VERY LOW")</f>
        <v>HIGH</v>
      </c>
      <c r="Y276" s="95" t="s">
        <v>91</v>
      </c>
      <c r="Z276" s="93">
        <v>3</v>
      </c>
      <c r="AA276" s="95" t="s">
        <v>92</v>
      </c>
      <c r="AB276" s="93">
        <v>2</v>
      </c>
      <c r="AC276" s="95" t="s">
        <v>93</v>
      </c>
      <c r="AD276" s="93">
        <v>4</v>
      </c>
      <c r="AE276" s="95" t="s">
        <v>94</v>
      </c>
      <c r="AF276" s="93">
        <v>3</v>
      </c>
      <c r="AG276" s="95" t="s">
        <v>90</v>
      </c>
      <c r="AH276" s="93">
        <v>4</v>
      </c>
      <c r="AI276" s="97" t="s">
        <v>89</v>
      </c>
      <c r="AJ276" s="93">
        <v>4</v>
      </c>
      <c r="AK276" s="94">
        <f>AVERAGE(Z276,AB276,AD276,AF276,AH276,AJ276)</f>
        <v>3.3333333333333335</v>
      </c>
      <c r="AL276" s="108"/>
      <c r="AM276" s="94">
        <f>W276/AK276</f>
        <v>1.2</v>
      </c>
      <c r="AN276" s="93" t="str">
        <f>_xlfn.IFS(AM276&gt;4,"HIGH",AM276&gt;3,"MEDIUM HIGH",AM276&gt;2,"MEDIUM",AM276&gt;1,"MEDIUM LOW",AM276&lt;=1,"LOW")</f>
        <v>MEDIUM LOW</v>
      </c>
      <c r="AO276" s="93">
        <v>2</v>
      </c>
      <c r="AP276" s="93">
        <f>AO276*C276</f>
        <v>8</v>
      </c>
      <c r="AQ276" s="93" t="str">
        <f>_xlfn.IFS(AP276&lt;=5,"LOW RISK",AND(AP276&gt;5,AP276&lt;=12),"MODERATE RISK",AP276&gt;12,"HIGH RISK")</f>
        <v>MODERATE RISK</v>
      </c>
    </row>
    <row r="277" spans="1:43" ht="56.25">
      <c r="A277" s="108"/>
      <c r="B277" s="93" t="s">
        <v>312</v>
      </c>
      <c r="C277" s="93">
        <v>4</v>
      </c>
      <c r="D277" s="108"/>
      <c r="E277" s="108" t="str">
        <f>VLOOKUP(F277,Sheet2!E:F,2,FALSE)</f>
        <v>URBAN</v>
      </c>
      <c r="F277" s="100" t="s">
        <v>293</v>
      </c>
      <c r="G277" s="108" t="s">
        <v>1</v>
      </c>
      <c r="H277" s="101">
        <v>2600000</v>
      </c>
      <c r="I277" s="102">
        <v>1.6736899999999999</v>
      </c>
      <c r="J277" s="103">
        <v>1.40357</v>
      </c>
      <c r="K277" s="101">
        <f>H277*J277</f>
        <v>3649282</v>
      </c>
      <c r="L277" s="104">
        <f>J277/I277</f>
        <v>0.83860810544366049</v>
      </c>
      <c r="M277" s="99">
        <f>_xlfn.IFS(L277&lt;=5%,1,AND(L277&gt;5%,L277&lt;=15%),2,AND(L277&gt;15%,L277&lt;=30%),3,AND(L277&gt;30%,L277&lt;=50%),4,L277&gt;50%,5)</f>
        <v>5</v>
      </c>
      <c r="N277" s="99" t="str">
        <f>ROUND(L277*100,2)&amp; "% of the road is exposed with a value of "&amp; ROUND(K277*1,2)</f>
        <v>83.86% of the road is exposed with a value of 3649282</v>
      </c>
      <c r="O277" s="106">
        <v>0.63160649999999996</v>
      </c>
      <c r="P277" s="107">
        <v>0.45</v>
      </c>
      <c r="Q277" s="93">
        <f>_xlfn.IFS(P277&lt;=5%,1,AND(P277&gt;5%,P277&lt;=15%),2,AND(P277&gt;15%,P277&lt;=30%),3,AND(P277&gt;30%,P277&lt;=50%),4,P277&gt;50%,5)</f>
        <v>4</v>
      </c>
      <c r="R277" s="106">
        <v>0.77196350000000002</v>
      </c>
      <c r="S277" s="107">
        <v>0.55000000000000004</v>
      </c>
      <c r="T277" s="93">
        <f>_xlfn.IFS(S277&lt;=5%,1,AND(S277&gt;5%,S277&lt;=15%),2,AND(S277&gt;15%,S277&lt;=30%),3,AND(S277&gt;30%,S277&lt;=50%),4,S277&gt;50%,5)</f>
        <v>5</v>
      </c>
      <c r="U277" s="94">
        <f>AVERAGE(Q277,T277)</f>
        <v>4.5</v>
      </c>
      <c r="V277" s="93" t="str">
        <f>ROUND(P277*100,2)&amp;"% of the exposed length is cement/asphalt road while " &amp;ROUND(S277*100,2)&amp;"% is rough road"</f>
        <v>45% of the exposed length is cement/asphalt road while 55% is rough road</v>
      </c>
      <c r="W277" s="94">
        <f>AVERAGE(M277,U277)</f>
        <v>4.75</v>
      </c>
      <c r="X277" s="93" t="str">
        <f>_xlfn.IFS(AND(W277&gt;4,W277&lt;=5),"VERY HIGH",AND(W277&gt;3,W277&lt;=4),"HIGH",AND(W277&gt;2,W277&lt;=3),"MODERATE",AND(W277&gt;1,W277&lt;=2),"LOW",W277&lt;=1,"VERY LOW")</f>
        <v>VERY HIGH</v>
      </c>
      <c r="Y277" s="95" t="s">
        <v>91</v>
      </c>
      <c r="Z277" s="93">
        <v>3</v>
      </c>
      <c r="AA277" s="95" t="s">
        <v>92</v>
      </c>
      <c r="AB277" s="93">
        <v>2</v>
      </c>
      <c r="AC277" s="95" t="s">
        <v>93</v>
      </c>
      <c r="AD277" s="93">
        <v>4</v>
      </c>
      <c r="AE277" s="95" t="s">
        <v>94</v>
      </c>
      <c r="AF277" s="93">
        <v>3</v>
      </c>
      <c r="AG277" s="95" t="s">
        <v>90</v>
      </c>
      <c r="AH277" s="93">
        <v>4</v>
      </c>
      <c r="AI277" s="97" t="s">
        <v>89</v>
      </c>
      <c r="AJ277" s="93">
        <v>4</v>
      </c>
      <c r="AK277" s="94">
        <f>AVERAGE(Z277,AB277,AD277,AF277,AH277,AJ277)</f>
        <v>3.3333333333333335</v>
      </c>
      <c r="AL277" s="108"/>
      <c r="AM277" s="94">
        <f>W277/AK277</f>
        <v>1.425</v>
      </c>
      <c r="AN277" s="93" t="str">
        <f>_xlfn.IFS(AM277&gt;4,"HIGH",AM277&gt;3,"MEDIUM HIGH",AM277&gt;2,"MEDIUM",AM277&gt;1,"MEDIUM LOW",AM277&lt;=1,"LOW")</f>
        <v>MEDIUM LOW</v>
      </c>
      <c r="AO277" s="93">
        <v>2</v>
      </c>
      <c r="AP277" s="93">
        <f>AO277*C277</f>
        <v>8</v>
      </c>
      <c r="AQ277" s="93" t="str">
        <f>_xlfn.IFS(AP277&lt;=5,"LOW RISK",AND(AP277&gt;5,AP277&lt;=12),"MODERATE RISK",AP277&gt;12,"HIGH RISK")</f>
        <v>MODERATE RISK</v>
      </c>
    </row>
    <row r="278" spans="1:43" ht="56.25">
      <c r="A278" s="108"/>
      <c r="B278" s="93" t="s">
        <v>312</v>
      </c>
      <c r="C278" s="93">
        <v>4</v>
      </c>
      <c r="D278" s="108"/>
      <c r="E278" s="108" t="str">
        <f>VLOOKUP(F278,Sheet2!E:F,2,FALSE)</f>
        <v>URBAN</v>
      </c>
      <c r="F278" s="100" t="s">
        <v>296</v>
      </c>
      <c r="G278" s="108" t="s">
        <v>49</v>
      </c>
      <c r="H278" s="101">
        <v>2600000</v>
      </c>
      <c r="I278" s="102">
        <v>1.0317700000000001</v>
      </c>
      <c r="J278" s="103">
        <v>0.223047</v>
      </c>
      <c r="K278" s="101">
        <f>H278*J278</f>
        <v>579922.19999999995</v>
      </c>
      <c r="L278" s="104">
        <f>J278/I278</f>
        <v>0.2161789933803076</v>
      </c>
      <c r="M278" s="99">
        <f>_xlfn.IFS(L278&lt;=5%,1,AND(L278&gt;5%,L278&lt;=15%),2,AND(L278&gt;15%,L278&lt;=30%),3,AND(L278&gt;30%,L278&lt;=50%),4,L278&gt;50%,5)</f>
        <v>3</v>
      </c>
      <c r="N278" s="99" t="str">
        <f>ROUND(L278*100,2)&amp; "% of the road is exposed with a value of "&amp; ROUND(K278*1,2)</f>
        <v>21.62% of the road is exposed with a value of 579922.2</v>
      </c>
      <c r="O278" s="106">
        <v>0.223047</v>
      </c>
      <c r="P278" s="107">
        <v>1</v>
      </c>
      <c r="Q278" s="93">
        <f>_xlfn.IFS(P278&lt;=5%,1,AND(P278&gt;5%,P278&lt;=15%),2,AND(P278&gt;15%,P278&lt;=30%),3,AND(P278&gt;30%,P278&lt;=50%),4,P278&gt;50%,5)</f>
        <v>5</v>
      </c>
      <c r="R278" s="106">
        <v>0</v>
      </c>
      <c r="S278" s="107">
        <v>0</v>
      </c>
      <c r="T278" s="93">
        <f>_xlfn.IFS(S278&lt;=5%,1,AND(S278&gt;5%,S278&lt;=15%),2,AND(S278&gt;15%,S278&lt;=30%),3,AND(S278&gt;30%,S278&lt;=50%),4,S278&gt;50%,5)</f>
        <v>1</v>
      </c>
      <c r="U278" s="94">
        <f>AVERAGE(Q278,T278)</f>
        <v>3</v>
      </c>
      <c r="V278" s="93" t="str">
        <f>ROUND(P278*100,2)&amp;"% of the exposed length is cement/asphalt road while " &amp;ROUND(S278*100,2)&amp;"% is rough road"</f>
        <v>100% of the exposed length is cement/asphalt road while 0% is rough road</v>
      </c>
      <c r="W278" s="94">
        <f>AVERAGE(M278,U278)</f>
        <v>3</v>
      </c>
      <c r="X278" s="93" t="str">
        <f>_xlfn.IFS(AND(W278&gt;4,W278&lt;=5),"VERY HIGH",AND(W278&gt;3,W278&lt;=4),"HIGH",AND(W278&gt;2,W278&lt;=3),"MODERATE",AND(W278&gt;1,W278&lt;=2),"LOW",W278&lt;=1,"VERY LOW")</f>
        <v>MODERATE</v>
      </c>
      <c r="Y278" s="95" t="s">
        <v>91</v>
      </c>
      <c r="Z278" s="93">
        <v>3</v>
      </c>
      <c r="AA278" s="95" t="s">
        <v>92</v>
      </c>
      <c r="AB278" s="93">
        <v>2</v>
      </c>
      <c r="AC278" s="95" t="s">
        <v>93</v>
      </c>
      <c r="AD278" s="93">
        <v>4</v>
      </c>
      <c r="AE278" s="95" t="s">
        <v>94</v>
      </c>
      <c r="AF278" s="93">
        <v>3</v>
      </c>
      <c r="AG278" s="95" t="s">
        <v>90</v>
      </c>
      <c r="AH278" s="93">
        <v>4</v>
      </c>
      <c r="AI278" s="97" t="s">
        <v>89</v>
      </c>
      <c r="AJ278" s="93">
        <v>4</v>
      </c>
      <c r="AK278" s="94">
        <f>AVERAGE(Z278,AB278,AD278,AF278,AH278,AJ278)</f>
        <v>3.3333333333333335</v>
      </c>
      <c r="AL278" s="108"/>
      <c r="AM278" s="94">
        <f>W278/AK278</f>
        <v>0.89999999999999991</v>
      </c>
      <c r="AN278" s="93" t="str">
        <f>_xlfn.IFS(AM278&gt;4,"HIGH",AM278&gt;3,"MEDIUM HIGH",AM278&gt;2,"MEDIUM",AM278&gt;1,"MEDIUM LOW",AM278&lt;=1,"LOW")</f>
        <v>LOW</v>
      </c>
      <c r="AO278" s="93">
        <v>2</v>
      </c>
      <c r="AP278" s="93">
        <f>AO278*C278</f>
        <v>8</v>
      </c>
      <c r="AQ278" s="93" t="str">
        <f>_xlfn.IFS(AP278&lt;=5,"LOW RISK",AND(AP278&gt;5,AP278&lt;=12),"MODERATE RISK",AP278&gt;12,"HIGH RISK")</f>
        <v>MODERATE RISK</v>
      </c>
    </row>
    <row r="279" spans="1:43" ht="56.25">
      <c r="A279" s="108"/>
      <c r="B279" s="93" t="s">
        <v>312</v>
      </c>
      <c r="C279" s="93">
        <v>4</v>
      </c>
      <c r="D279" s="108"/>
      <c r="E279" s="108" t="str">
        <f>VLOOKUP(F279,Sheet2!E:F,2,FALSE)</f>
        <v>URBAN</v>
      </c>
      <c r="F279" s="100" t="s">
        <v>296</v>
      </c>
      <c r="G279" s="108" t="s">
        <v>49</v>
      </c>
      <c r="H279" s="101">
        <v>2600000</v>
      </c>
      <c r="I279" s="102">
        <v>1.0317700000000001</v>
      </c>
      <c r="J279" s="103">
        <v>0.57894999999999996</v>
      </c>
      <c r="K279" s="101">
        <f>H279*J279</f>
        <v>1505270</v>
      </c>
      <c r="L279" s="104">
        <f>J279/I279</f>
        <v>0.56112311852447727</v>
      </c>
      <c r="M279" s="99">
        <f>_xlfn.IFS(L279&lt;=5%,1,AND(L279&gt;5%,L279&lt;=15%),2,AND(L279&gt;15%,L279&lt;=30%),3,AND(L279&gt;30%,L279&lt;=50%),4,L279&gt;50%,5)</f>
        <v>5</v>
      </c>
      <c r="N279" s="99" t="str">
        <f>ROUND(L279*100,2)&amp; "% of the road is exposed with a value of "&amp; ROUND(K279*1,2)</f>
        <v>56.11% of the road is exposed with a value of 1505270</v>
      </c>
      <c r="O279" s="106">
        <v>0.57894999999999996</v>
      </c>
      <c r="P279" s="107">
        <v>1</v>
      </c>
      <c r="Q279" s="93">
        <f>_xlfn.IFS(P279&lt;=5%,1,AND(P279&gt;5%,P279&lt;=15%),2,AND(P279&gt;15%,P279&lt;=30%),3,AND(P279&gt;30%,P279&lt;=50%),4,P279&gt;50%,5)</f>
        <v>5</v>
      </c>
      <c r="R279" s="106">
        <v>0</v>
      </c>
      <c r="S279" s="107">
        <v>0</v>
      </c>
      <c r="T279" s="93">
        <f>_xlfn.IFS(S279&lt;=5%,1,AND(S279&gt;5%,S279&lt;=15%),2,AND(S279&gt;15%,S279&lt;=30%),3,AND(S279&gt;30%,S279&lt;=50%),4,S279&gt;50%,5)</f>
        <v>1</v>
      </c>
      <c r="U279" s="94">
        <f>AVERAGE(Q279,T279)</f>
        <v>3</v>
      </c>
      <c r="V279" s="93" t="str">
        <f>ROUND(P279*100,2)&amp;"% of the exposed length is cement/asphalt road while " &amp;ROUND(S279*100,2)&amp;"% is rough road"</f>
        <v>100% of the exposed length is cement/asphalt road while 0% is rough road</v>
      </c>
      <c r="W279" s="94">
        <f>AVERAGE(M279,U279)</f>
        <v>4</v>
      </c>
      <c r="X279" s="93" t="str">
        <f>_xlfn.IFS(AND(W279&gt;4,W279&lt;=5),"VERY HIGH",AND(W279&gt;3,W279&lt;=4),"HIGH",AND(W279&gt;2,W279&lt;=3),"MODERATE",AND(W279&gt;1,W279&lt;=2),"LOW",W279&lt;=1,"VERY LOW")</f>
        <v>HIGH</v>
      </c>
      <c r="Y279" s="95" t="s">
        <v>91</v>
      </c>
      <c r="Z279" s="93">
        <v>3</v>
      </c>
      <c r="AA279" s="95" t="s">
        <v>92</v>
      </c>
      <c r="AB279" s="93">
        <v>2</v>
      </c>
      <c r="AC279" s="95" t="s">
        <v>93</v>
      </c>
      <c r="AD279" s="93">
        <v>4</v>
      </c>
      <c r="AE279" s="95" t="s">
        <v>94</v>
      </c>
      <c r="AF279" s="93">
        <v>3</v>
      </c>
      <c r="AG279" s="95" t="s">
        <v>90</v>
      </c>
      <c r="AH279" s="93">
        <v>4</v>
      </c>
      <c r="AI279" s="97" t="s">
        <v>89</v>
      </c>
      <c r="AJ279" s="93">
        <v>4</v>
      </c>
      <c r="AK279" s="94">
        <f>AVERAGE(Z279,AB279,AD279,AF279,AH279,AJ279)</f>
        <v>3.3333333333333335</v>
      </c>
      <c r="AL279" s="108"/>
      <c r="AM279" s="94">
        <f>W279/AK279</f>
        <v>1.2</v>
      </c>
      <c r="AN279" s="93" t="str">
        <f>_xlfn.IFS(AM279&gt;4,"HIGH",AM279&gt;3,"MEDIUM HIGH",AM279&gt;2,"MEDIUM",AM279&gt;1,"MEDIUM LOW",AM279&lt;=1,"LOW")</f>
        <v>MEDIUM LOW</v>
      </c>
      <c r="AO279" s="93">
        <v>2</v>
      </c>
      <c r="AP279" s="93">
        <f>AO279*C279</f>
        <v>8</v>
      </c>
      <c r="AQ279" s="93" t="str">
        <f>_xlfn.IFS(AP279&lt;=5,"LOW RISK",AND(AP279&gt;5,AP279&lt;=12),"MODERATE RISK",AP279&gt;12,"HIGH RISK")</f>
        <v>MODERATE RISK</v>
      </c>
    </row>
    <row r="280" spans="1:43" ht="56.25">
      <c r="A280" s="108"/>
      <c r="B280" s="93" t="s">
        <v>312</v>
      </c>
      <c r="C280" s="93">
        <v>4</v>
      </c>
      <c r="D280" s="108"/>
      <c r="E280" s="108" t="str">
        <f>VLOOKUP(F280,Sheet2!E:F,2,FALSE)</f>
        <v>URBAN</v>
      </c>
      <c r="F280" s="100" t="s">
        <v>296</v>
      </c>
      <c r="G280" s="108" t="s">
        <v>1</v>
      </c>
      <c r="H280" s="101">
        <v>2600000</v>
      </c>
      <c r="I280" s="102">
        <v>0.16064100000000001</v>
      </c>
      <c r="J280" s="103">
        <v>6.5521199999999998E-3</v>
      </c>
      <c r="K280" s="101">
        <f>H280*J280</f>
        <v>17035.511999999999</v>
      </c>
      <c r="L280" s="104">
        <f>J280/I280</f>
        <v>4.0787345696304177E-2</v>
      </c>
      <c r="M280" s="99">
        <f>_xlfn.IFS(L280&lt;=5%,1,AND(L280&gt;5%,L280&lt;=15%),2,AND(L280&gt;15%,L280&lt;=30%),3,AND(L280&gt;30%,L280&lt;=50%),4,L280&gt;50%,5)</f>
        <v>1</v>
      </c>
      <c r="N280" s="99" t="str">
        <f>ROUND(L280*100,2)&amp; "% of the road is exposed with a value of "&amp; ROUND(K280*1,2)</f>
        <v>4.08% of the road is exposed with a value of 17035.51</v>
      </c>
      <c r="O280" s="106">
        <v>6.5521199999999998E-3</v>
      </c>
      <c r="P280" s="107">
        <v>1</v>
      </c>
      <c r="Q280" s="93">
        <f>_xlfn.IFS(P280&lt;=5%,1,AND(P280&gt;5%,P280&lt;=15%),2,AND(P280&gt;15%,P280&lt;=30%),3,AND(P280&gt;30%,P280&lt;=50%),4,P280&gt;50%,5)</f>
        <v>5</v>
      </c>
      <c r="R280" s="106">
        <v>0</v>
      </c>
      <c r="S280" s="107">
        <v>0</v>
      </c>
      <c r="T280" s="93">
        <f>_xlfn.IFS(S280&lt;=5%,1,AND(S280&gt;5%,S280&lt;=15%),2,AND(S280&gt;15%,S280&lt;=30%),3,AND(S280&gt;30%,S280&lt;=50%),4,S280&gt;50%,5)</f>
        <v>1</v>
      </c>
      <c r="U280" s="94">
        <f>AVERAGE(Q280,T280)</f>
        <v>3</v>
      </c>
      <c r="V280" s="93" t="str">
        <f>ROUND(P280*100,2)&amp;"% of the exposed length is cement/asphalt road while " &amp;ROUND(S280*100,2)&amp;"% is rough road"</f>
        <v>100% of the exposed length is cement/asphalt road while 0% is rough road</v>
      </c>
      <c r="W280" s="94">
        <f>AVERAGE(M280,U280)</f>
        <v>2</v>
      </c>
      <c r="X280" s="93" t="str">
        <f>_xlfn.IFS(AND(W280&gt;4,W280&lt;=5),"VERY HIGH",AND(W280&gt;3,W280&lt;=4),"HIGH",AND(W280&gt;2,W280&lt;=3),"MODERATE",AND(W280&gt;1,W280&lt;=2),"LOW",W280&lt;=1,"VERY LOW")</f>
        <v>LOW</v>
      </c>
      <c r="Y280" s="95" t="s">
        <v>91</v>
      </c>
      <c r="Z280" s="93">
        <v>3</v>
      </c>
      <c r="AA280" s="95" t="s">
        <v>92</v>
      </c>
      <c r="AB280" s="93">
        <v>2</v>
      </c>
      <c r="AC280" s="95" t="s">
        <v>93</v>
      </c>
      <c r="AD280" s="93">
        <v>4</v>
      </c>
      <c r="AE280" s="95" t="s">
        <v>94</v>
      </c>
      <c r="AF280" s="93">
        <v>3</v>
      </c>
      <c r="AG280" s="95" t="s">
        <v>90</v>
      </c>
      <c r="AH280" s="93">
        <v>4</v>
      </c>
      <c r="AI280" s="97" t="s">
        <v>89</v>
      </c>
      <c r="AJ280" s="93">
        <v>4</v>
      </c>
      <c r="AK280" s="94">
        <f>AVERAGE(Z280,AB280,AD280,AF280,AH280,AJ280)</f>
        <v>3.3333333333333335</v>
      </c>
      <c r="AL280" s="108"/>
      <c r="AM280" s="94">
        <f>W280/AK280</f>
        <v>0.6</v>
      </c>
      <c r="AN280" s="93" t="str">
        <f>_xlfn.IFS(AM280&gt;4,"HIGH",AM280&gt;3,"MEDIUM HIGH",AM280&gt;2,"MEDIUM",AM280&gt;1,"MEDIUM LOW",AM280&lt;=1,"LOW")</f>
        <v>LOW</v>
      </c>
      <c r="AO280" s="93">
        <v>2</v>
      </c>
      <c r="AP280" s="93">
        <f>AO280*C280</f>
        <v>8</v>
      </c>
      <c r="AQ280" s="93" t="str">
        <f>_xlfn.IFS(AP280&lt;=5,"LOW RISK",AND(AP280&gt;5,AP280&lt;=12),"MODERATE RISK",AP280&gt;12,"HIGH RISK")</f>
        <v>MODERATE RISK</v>
      </c>
    </row>
    <row r="281" spans="1:43">
      <c r="A281" s="109"/>
      <c r="B281" s="109"/>
      <c r="C281" s="110"/>
      <c r="D281" s="109"/>
      <c r="E281" s="109"/>
      <c r="F281" s="109"/>
      <c r="G281" s="109"/>
      <c r="H281" s="111"/>
      <c r="I281" s="112"/>
      <c r="J281" s="112"/>
      <c r="K281" s="111"/>
      <c r="L281" s="113"/>
      <c r="M281" s="109"/>
      <c r="N281" s="109"/>
      <c r="O281" s="109"/>
      <c r="P281" s="113"/>
      <c r="Q281" s="109"/>
      <c r="R281" s="109"/>
      <c r="S281" s="113"/>
      <c r="T281" s="109"/>
      <c r="U281" s="114"/>
      <c r="V281" s="109"/>
      <c r="W281" s="114"/>
      <c r="X281" s="109"/>
      <c r="Y281" s="109"/>
      <c r="Z281" s="110"/>
      <c r="AA281" s="109"/>
      <c r="AB281" s="110"/>
      <c r="AC281" s="109"/>
      <c r="AD281" s="110"/>
      <c r="AE281" s="109"/>
      <c r="AF281" s="110"/>
      <c r="AG281" s="109"/>
      <c r="AH281" s="110"/>
      <c r="AI281" s="96"/>
      <c r="AJ281" s="110"/>
      <c r="AK281" s="114"/>
      <c r="AL281" s="109"/>
      <c r="AM281" s="114"/>
      <c r="AN281" s="109"/>
      <c r="AO281" s="110"/>
      <c r="AP281" s="109"/>
    </row>
    <row r="282" spans="1:43">
      <c r="A282" s="109"/>
      <c r="B282" s="109"/>
      <c r="C282" s="110"/>
      <c r="D282" s="109"/>
      <c r="E282" s="109"/>
      <c r="F282" s="109"/>
      <c r="G282" s="109"/>
      <c r="H282" s="111"/>
      <c r="I282" s="112"/>
      <c r="J282" s="112"/>
      <c r="K282" s="111"/>
      <c r="L282" s="113"/>
      <c r="M282" s="109"/>
      <c r="N282" s="109"/>
      <c r="O282" s="109"/>
      <c r="P282" s="113"/>
      <c r="Q282" s="109"/>
      <c r="R282" s="109"/>
      <c r="S282" s="113"/>
      <c r="T282" s="109"/>
      <c r="U282" s="114"/>
      <c r="V282" s="109"/>
      <c r="W282" s="114"/>
      <c r="X282" s="109"/>
      <c r="Y282" s="109"/>
      <c r="Z282" s="110"/>
      <c r="AA282" s="109"/>
      <c r="AB282" s="110"/>
      <c r="AC282" s="109"/>
      <c r="AD282" s="110"/>
      <c r="AE282" s="109"/>
      <c r="AF282" s="110"/>
      <c r="AG282" s="109"/>
      <c r="AH282" s="110"/>
      <c r="AI282" s="96"/>
      <c r="AJ282" s="110"/>
      <c r="AK282" s="114"/>
      <c r="AL282" s="109"/>
      <c r="AM282" s="114"/>
      <c r="AN282" s="109"/>
      <c r="AO282" s="110"/>
      <c r="AP282" s="109"/>
    </row>
    <row r="283" spans="1:43">
      <c r="A283" s="109"/>
      <c r="B283" s="109"/>
      <c r="C283" s="110"/>
      <c r="D283" s="109"/>
      <c r="E283" s="109"/>
      <c r="F283" s="109"/>
      <c r="G283" s="109"/>
      <c r="H283" s="111"/>
      <c r="I283" s="112"/>
      <c r="J283" s="112"/>
      <c r="K283" s="111"/>
      <c r="L283" s="113"/>
      <c r="M283" s="109"/>
      <c r="N283" s="109"/>
      <c r="O283" s="109"/>
      <c r="P283" s="113"/>
      <c r="Q283" s="109"/>
      <c r="R283" s="109"/>
      <c r="S283" s="113"/>
      <c r="T283" s="109"/>
      <c r="U283" s="114"/>
      <c r="V283" s="109"/>
      <c r="W283" s="114"/>
      <c r="X283" s="109"/>
      <c r="Y283" s="109"/>
      <c r="Z283" s="110"/>
      <c r="AA283" s="109"/>
      <c r="AB283" s="110"/>
      <c r="AC283" s="109"/>
      <c r="AD283" s="110"/>
      <c r="AE283" s="109"/>
      <c r="AF283" s="110"/>
      <c r="AG283" s="109"/>
      <c r="AH283" s="110"/>
      <c r="AI283" s="96"/>
      <c r="AJ283" s="110"/>
      <c r="AK283" s="114"/>
      <c r="AL283" s="109"/>
      <c r="AM283" s="114"/>
      <c r="AN283" s="109"/>
      <c r="AO283" s="110"/>
      <c r="AP283" s="109"/>
    </row>
    <row r="284" spans="1:43">
      <c r="A284" s="109"/>
      <c r="B284" s="109"/>
      <c r="C284" s="110"/>
      <c r="D284" s="109"/>
      <c r="E284" s="109"/>
      <c r="F284" s="109"/>
      <c r="G284" s="109"/>
      <c r="H284" s="111"/>
      <c r="I284" s="112"/>
      <c r="J284" s="112"/>
      <c r="K284" s="111"/>
      <c r="L284" s="113"/>
      <c r="M284" s="109"/>
      <c r="N284" s="109"/>
      <c r="O284" s="109"/>
      <c r="P284" s="113"/>
      <c r="Q284" s="109"/>
      <c r="R284" s="109"/>
      <c r="S284" s="113"/>
      <c r="T284" s="109"/>
      <c r="U284" s="114"/>
      <c r="V284" s="109"/>
      <c r="W284" s="114"/>
      <c r="X284" s="109"/>
      <c r="Y284" s="109"/>
      <c r="Z284" s="110"/>
      <c r="AA284" s="109"/>
      <c r="AB284" s="110"/>
      <c r="AC284" s="109"/>
      <c r="AD284" s="110"/>
      <c r="AE284" s="109"/>
      <c r="AF284" s="110"/>
      <c r="AG284" s="109"/>
      <c r="AH284" s="110"/>
      <c r="AI284" s="96"/>
      <c r="AJ284" s="110"/>
      <c r="AK284" s="114"/>
      <c r="AL284" s="109"/>
      <c r="AM284" s="114"/>
      <c r="AN284" s="109"/>
      <c r="AO284" s="110"/>
      <c r="AP284" s="109"/>
    </row>
    <row r="285" spans="1:43">
      <c r="A285" s="109"/>
      <c r="B285" s="109"/>
      <c r="C285" s="110"/>
      <c r="D285" s="109"/>
      <c r="E285" s="109"/>
      <c r="F285" s="109"/>
      <c r="G285" s="109"/>
      <c r="H285" s="111"/>
      <c r="I285" s="112"/>
      <c r="J285" s="112"/>
      <c r="K285" s="111"/>
      <c r="L285" s="113"/>
      <c r="M285" s="109"/>
      <c r="N285" s="109"/>
      <c r="O285" s="109"/>
      <c r="P285" s="113"/>
      <c r="Q285" s="109"/>
      <c r="R285" s="109"/>
      <c r="S285" s="113"/>
      <c r="T285" s="109"/>
      <c r="U285" s="114"/>
      <c r="V285" s="109"/>
      <c r="W285" s="114"/>
      <c r="X285" s="109"/>
      <c r="Y285" s="109"/>
      <c r="Z285" s="110"/>
      <c r="AA285" s="109"/>
      <c r="AB285" s="110"/>
      <c r="AC285" s="109"/>
      <c r="AD285" s="110"/>
      <c r="AE285" s="109"/>
      <c r="AF285" s="110"/>
      <c r="AG285" s="109"/>
      <c r="AH285" s="110"/>
      <c r="AI285" s="96"/>
      <c r="AJ285" s="110"/>
      <c r="AK285" s="114"/>
      <c r="AL285" s="109"/>
      <c r="AM285" s="114"/>
      <c r="AN285" s="109"/>
      <c r="AO285" s="110"/>
      <c r="AP285" s="109"/>
    </row>
    <row r="286" spans="1:43">
      <c r="A286" s="109"/>
      <c r="B286" s="109"/>
      <c r="C286" s="110"/>
      <c r="D286" s="109"/>
      <c r="E286" s="109"/>
      <c r="F286" s="109"/>
      <c r="G286" s="109"/>
      <c r="H286" s="111"/>
      <c r="I286" s="112"/>
      <c r="J286" s="112"/>
      <c r="K286" s="111"/>
      <c r="L286" s="113"/>
      <c r="M286" s="109"/>
      <c r="N286" s="109"/>
      <c r="O286" s="109"/>
      <c r="P286" s="113"/>
      <c r="Q286" s="109"/>
      <c r="R286" s="109"/>
      <c r="S286" s="113"/>
      <c r="T286" s="109"/>
      <c r="U286" s="114"/>
      <c r="V286" s="109"/>
      <c r="W286" s="114"/>
      <c r="X286" s="109"/>
      <c r="Y286" s="109"/>
      <c r="Z286" s="110"/>
      <c r="AA286" s="109"/>
      <c r="AB286" s="110"/>
      <c r="AC286" s="109"/>
      <c r="AD286" s="110"/>
      <c r="AE286" s="109"/>
      <c r="AF286" s="110"/>
      <c r="AG286" s="109"/>
      <c r="AH286" s="110"/>
      <c r="AI286" s="96"/>
      <c r="AJ286" s="110"/>
      <c r="AK286" s="114"/>
      <c r="AL286" s="109"/>
      <c r="AM286" s="114"/>
      <c r="AN286" s="109"/>
      <c r="AO286" s="110"/>
      <c r="AP286" s="109"/>
    </row>
    <row r="287" spans="1:43">
      <c r="A287" s="109"/>
      <c r="B287" s="109"/>
      <c r="C287" s="110"/>
      <c r="D287" s="109"/>
      <c r="E287" s="109"/>
      <c r="F287" s="109"/>
      <c r="G287" s="109"/>
      <c r="H287" s="111"/>
      <c r="I287" s="112"/>
      <c r="J287" s="112"/>
      <c r="K287" s="111"/>
      <c r="L287" s="113"/>
      <c r="M287" s="109"/>
      <c r="N287" s="109"/>
      <c r="O287" s="109"/>
      <c r="P287" s="113"/>
      <c r="Q287" s="109"/>
      <c r="R287" s="109"/>
      <c r="S287" s="113"/>
      <c r="T287" s="109"/>
      <c r="U287" s="114"/>
      <c r="V287" s="109"/>
      <c r="W287" s="114"/>
      <c r="X287" s="109"/>
      <c r="Y287" s="109"/>
      <c r="Z287" s="110"/>
      <c r="AA287" s="109"/>
      <c r="AB287" s="110"/>
      <c r="AC287" s="109"/>
      <c r="AD287" s="110"/>
      <c r="AE287" s="109"/>
      <c r="AF287" s="110"/>
      <c r="AG287" s="109"/>
      <c r="AH287" s="110"/>
      <c r="AI287" s="96"/>
      <c r="AJ287" s="110"/>
      <c r="AK287" s="114"/>
      <c r="AL287" s="109"/>
      <c r="AM287" s="114"/>
      <c r="AN287" s="109"/>
      <c r="AO287" s="110"/>
      <c r="AP287" s="109"/>
    </row>
    <row r="288" spans="1:43">
      <c r="A288" s="109"/>
      <c r="B288" s="109"/>
      <c r="C288" s="110"/>
      <c r="D288" s="109"/>
      <c r="E288" s="109"/>
      <c r="F288" s="109"/>
      <c r="G288" s="109"/>
      <c r="H288" s="111"/>
      <c r="I288" s="112"/>
      <c r="J288" s="112"/>
      <c r="K288" s="111"/>
      <c r="L288" s="113"/>
      <c r="M288" s="109"/>
      <c r="N288" s="109"/>
      <c r="O288" s="109"/>
      <c r="P288" s="113"/>
      <c r="Q288" s="109"/>
      <c r="R288" s="109"/>
      <c r="S288" s="113"/>
      <c r="T288" s="109"/>
      <c r="U288" s="114"/>
      <c r="V288" s="109"/>
      <c r="W288" s="114"/>
      <c r="X288" s="109"/>
      <c r="Y288" s="109"/>
      <c r="Z288" s="110"/>
      <c r="AA288" s="109"/>
      <c r="AB288" s="110"/>
      <c r="AC288" s="109"/>
      <c r="AD288" s="110"/>
      <c r="AE288" s="109"/>
      <c r="AF288" s="110"/>
      <c r="AG288" s="109"/>
      <c r="AH288" s="110"/>
      <c r="AI288" s="96"/>
      <c r="AJ288" s="110"/>
      <c r="AK288" s="114"/>
      <c r="AL288" s="109"/>
      <c r="AM288" s="114"/>
      <c r="AN288" s="109"/>
      <c r="AO288" s="110"/>
      <c r="AP288" s="109"/>
    </row>
    <row r="289" spans="1:42">
      <c r="A289" s="109"/>
      <c r="B289" s="109"/>
      <c r="C289" s="110"/>
      <c r="D289" s="109"/>
      <c r="E289" s="109"/>
      <c r="F289" s="109"/>
      <c r="G289" s="109"/>
      <c r="H289" s="111"/>
      <c r="I289" s="112"/>
      <c r="J289" s="112"/>
      <c r="K289" s="111"/>
      <c r="L289" s="113"/>
      <c r="M289" s="109"/>
      <c r="N289" s="109"/>
      <c r="O289" s="109"/>
      <c r="P289" s="113"/>
      <c r="Q289" s="109"/>
      <c r="R289" s="109"/>
      <c r="S289" s="113"/>
      <c r="T289" s="109"/>
      <c r="U289" s="114"/>
      <c r="V289" s="109"/>
      <c r="W289" s="114"/>
      <c r="X289" s="109"/>
      <c r="Y289" s="109"/>
      <c r="Z289" s="110"/>
      <c r="AA289" s="109"/>
      <c r="AB289" s="110"/>
      <c r="AC289" s="109"/>
      <c r="AD289" s="110"/>
      <c r="AE289" s="109"/>
      <c r="AF289" s="110"/>
      <c r="AG289" s="109"/>
      <c r="AH289" s="110"/>
      <c r="AI289" s="96"/>
      <c r="AJ289" s="110"/>
      <c r="AK289" s="114"/>
      <c r="AL289" s="109"/>
      <c r="AM289" s="114"/>
      <c r="AN289" s="109"/>
      <c r="AO289" s="110"/>
      <c r="AP289" s="109"/>
    </row>
    <row r="290" spans="1:42">
      <c r="A290" s="109"/>
      <c r="B290" s="109"/>
      <c r="C290" s="110"/>
      <c r="D290" s="109"/>
      <c r="E290" s="109"/>
      <c r="F290" s="109"/>
      <c r="G290" s="109"/>
      <c r="H290" s="111"/>
      <c r="I290" s="112"/>
      <c r="J290" s="112"/>
      <c r="K290" s="111"/>
      <c r="L290" s="113"/>
      <c r="M290" s="109"/>
      <c r="N290" s="109"/>
      <c r="O290" s="109"/>
      <c r="P290" s="113"/>
      <c r="Q290" s="109"/>
      <c r="R290" s="109"/>
      <c r="S290" s="113"/>
      <c r="T290" s="109"/>
      <c r="U290" s="114"/>
      <c r="V290" s="109"/>
      <c r="W290" s="114"/>
      <c r="X290" s="109"/>
      <c r="Y290" s="109"/>
      <c r="Z290" s="110"/>
      <c r="AA290" s="109"/>
      <c r="AB290" s="110"/>
      <c r="AC290" s="109"/>
      <c r="AD290" s="110"/>
      <c r="AE290" s="109"/>
      <c r="AF290" s="110"/>
      <c r="AG290" s="109"/>
      <c r="AH290" s="110"/>
      <c r="AI290" s="96"/>
      <c r="AJ290" s="110"/>
      <c r="AK290" s="114"/>
      <c r="AL290" s="109"/>
      <c r="AM290" s="114"/>
      <c r="AN290" s="109"/>
      <c r="AO290" s="110"/>
      <c r="AP290" s="109"/>
    </row>
    <row r="291" spans="1:42">
      <c r="A291" s="109"/>
      <c r="B291" s="109"/>
      <c r="C291" s="110"/>
      <c r="D291" s="109"/>
      <c r="E291" s="109"/>
      <c r="F291" s="109"/>
      <c r="G291" s="109"/>
      <c r="H291" s="111"/>
      <c r="I291" s="112"/>
      <c r="J291" s="112"/>
      <c r="K291" s="111"/>
      <c r="L291" s="113"/>
      <c r="M291" s="109"/>
      <c r="N291" s="109"/>
      <c r="O291" s="109"/>
      <c r="P291" s="113"/>
      <c r="Q291" s="109"/>
      <c r="R291" s="109"/>
      <c r="S291" s="113"/>
      <c r="T291" s="109"/>
      <c r="U291" s="114"/>
      <c r="V291" s="109"/>
      <c r="W291" s="114"/>
      <c r="X291" s="109"/>
      <c r="Y291" s="109"/>
      <c r="Z291" s="110"/>
      <c r="AA291" s="109"/>
      <c r="AB291" s="110"/>
      <c r="AC291" s="109"/>
      <c r="AD291" s="110"/>
      <c r="AE291" s="109"/>
      <c r="AF291" s="110"/>
      <c r="AG291" s="109"/>
      <c r="AH291" s="110"/>
      <c r="AI291" s="96"/>
      <c r="AJ291" s="110"/>
      <c r="AK291" s="114"/>
      <c r="AL291" s="109"/>
      <c r="AM291" s="114"/>
      <c r="AN291" s="109"/>
      <c r="AO291" s="110"/>
      <c r="AP291" s="109"/>
    </row>
    <row r="292" spans="1:42">
      <c r="A292" s="109"/>
      <c r="B292" s="109"/>
      <c r="C292" s="110"/>
      <c r="D292" s="109"/>
      <c r="E292" s="109"/>
      <c r="F292" s="109"/>
      <c r="G292" s="109"/>
      <c r="H292" s="111"/>
      <c r="I292" s="112"/>
      <c r="J292" s="112"/>
      <c r="K292" s="111"/>
      <c r="L292" s="113"/>
      <c r="M292" s="109"/>
      <c r="N292" s="109"/>
      <c r="O292" s="109"/>
      <c r="P292" s="113"/>
      <c r="Q292" s="109"/>
      <c r="R292" s="109"/>
      <c r="S292" s="113"/>
      <c r="T292" s="109"/>
      <c r="U292" s="114"/>
      <c r="V292" s="109"/>
      <c r="W292" s="114"/>
      <c r="X292" s="109"/>
      <c r="Y292" s="109"/>
      <c r="Z292" s="110"/>
      <c r="AA292" s="109"/>
      <c r="AB292" s="110"/>
      <c r="AC292" s="109"/>
      <c r="AD292" s="110"/>
      <c r="AE292" s="109"/>
      <c r="AF292" s="110"/>
      <c r="AG292" s="109"/>
      <c r="AH292" s="110"/>
      <c r="AI292" s="96"/>
      <c r="AJ292" s="110"/>
      <c r="AK292" s="114"/>
      <c r="AL292" s="109"/>
      <c r="AM292" s="114"/>
      <c r="AN292" s="109"/>
      <c r="AO292" s="110"/>
      <c r="AP292" s="109"/>
    </row>
    <row r="293" spans="1:42">
      <c r="A293" s="109"/>
      <c r="B293" s="109"/>
      <c r="C293" s="110"/>
      <c r="D293" s="109"/>
      <c r="E293" s="109"/>
      <c r="F293" s="109"/>
      <c r="G293" s="109"/>
      <c r="H293" s="111"/>
      <c r="I293" s="112"/>
      <c r="J293" s="112"/>
      <c r="K293" s="111"/>
      <c r="L293" s="113"/>
      <c r="M293" s="109"/>
      <c r="N293" s="109"/>
      <c r="O293" s="109"/>
      <c r="P293" s="113"/>
      <c r="Q293" s="109"/>
      <c r="R293" s="109"/>
      <c r="S293" s="113"/>
      <c r="T293" s="109"/>
      <c r="U293" s="114"/>
      <c r="V293" s="109"/>
      <c r="W293" s="114"/>
      <c r="X293" s="109"/>
      <c r="Y293" s="109"/>
      <c r="Z293" s="110"/>
      <c r="AA293" s="109"/>
      <c r="AB293" s="110"/>
      <c r="AC293" s="109"/>
      <c r="AD293" s="110"/>
      <c r="AE293" s="109"/>
      <c r="AF293" s="110"/>
      <c r="AG293" s="109"/>
      <c r="AH293" s="110"/>
      <c r="AI293" s="96"/>
      <c r="AJ293" s="110"/>
      <c r="AK293" s="114"/>
      <c r="AL293" s="109"/>
      <c r="AM293" s="114"/>
      <c r="AN293" s="109"/>
      <c r="AO293" s="110"/>
      <c r="AP293" s="109"/>
    </row>
    <row r="294" spans="1:42">
      <c r="A294" s="109"/>
      <c r="B294" s="109"/>
      <c r="C294" s="110"/>
      <c r="D294" s="109"/>
      <c r="E294" s="109"/>
      <c r="F294" s="109"/>
      <c r="G294" s="109"/>
      <c r="H294" s="111"/>
      <c r="I294" s="112"/>
      <c r="J294" s="112"/>
      <c r="K294" s="111"/>
      <c r="L294" s="113"/>
      <c r="M294" s="109"/>
      <c r="N294" s="109"/>
      <c r="O294" s="109"/>
      <c r="P294" s="113"/>
      <c r="Q294" s="109"/>
      <c r="R294" s="109"/>
      <c r="S294" s="113"/>
      <c r="T294" s="109"/>
      <c r="U294" s="114"/>
      <c r="V294" s="109"/>
      <c r="W294" s="114"/>
      <c r="X294" s="109"/>
      <c r="Y294" s="109"/>
      <c r="Z294" s="110"/>
      <c r="AA294" s="109"/>
      <c r="AB294" s="110"/>
      <c r="AC294" s="109"/>
      <c r="AD294" s="110"/>
      <c r="AE294" s="109"/>
      <c r="AF294" s="110"/>
      <c r="AG294" s="109"/>
      <c r="AH294" s="110"/>
      <c r="AI294" s="96"/>
      <c r="AJ294" s="110"/>
      <c r="AK294" s="114"/>
      <c r="AL294" s="109"/>
      <c r="AM294" s="114"/>
      <c r="AN294" s="109"/>
      <c r="AO294" s="110"/>
      <c r="AP294" s="109"/>
    </row>
    <row r="295" spans="1:42">
      <c r="A295" s="109"/>
      <c r="B295" s="109"/>
      <c r="C295" s="110"/>
      <c r="D295" s="109"/>
      <c r="E295" s="109"/>
      <c r="F295" s="109"/>
      <c r="G295" s="109"/>
      <c r="H295" s="111"/>
      <c r="I295" s="112"/>
      <c r="J295" s="112"/>
      <c r="K295" s="111"/>
      <c r="L295" s="113"/>
      <c r="M295" s="109"/>
      <c r="N295" s="109"/>
      <c r="O295" s="109"/>
      <c r="P295" s="113"/>
      <c r="Q295" s="109"/>
      <c r="R295" s="109"/>
      <c r="S295" s="113"/>
      <c r="T295" s="109"/>
      <c r="U295" s="114"/>
      <c r="V295" s="109"/>
      <c r="W295" s="114"/>
      <c r="X295" s="109"/>
      <c r="Y295" s="109"/>
      <c r="Z295" s="110"/>
      <c r="AA295" s="109"/>
      <c r="AB295" s="110"/>
      <c r="AC295" s="109"/>
      <c r="AD295" s="110"/>
      <c r="AE295" s="109"/>
      <c r="AF295" s="110"/>
      <c r="AG295" s="109"/>
      <c r="AH295" s="110"/>
      <c r="AI295" s="96"/>
      <c r="AJ295" s="110"/>
      <c r="AK295" s="114"/>
      <c r="AL295" s="109"/>
      <c r="AM295" s="114"/>
      <c r="AN295" s="109"/>
      <c r="AO295" s="110"/>
      <c r="AP295" s="109"/>
    </row>
    <row r="296" spans="1:42">
      <c r="A296" s="109"/>
      <c r="B296" s="109"/>
      <c r="C296" s="110"/>
      <c r="D296" s="109"/>
      <c r="E296" s="109"/>
      <c r="F296" s="109"/>
      <c r="G296" s="109"/>
      <c r="H296" s="111"/>
      <c r="I296" s="112"/>
      <c r="J296" s="112"/>
      <c r="K296" s="111"/>
      <c r="L296" s="113"/>
      <c r="M296" s="109"/>
      <c r="N296" s="109"/>
      <c r="O296" s="109"/>
      <c r="P296" s="113"/>
      <c r="Q296" s="109"/>
      <c r="R296" s="109"/>
      <c r="S296" s="113"/>
      <c r="T296" s="109"/>
      <c r="U296" s="114"/>
      <c r="V296" s="109"/>
      <c r="W296" s="114"/>
      <c r="X296" s="109"/>
      <c r="Y296" s="109"/>
      <c r="Z296" s="110"/>
      <c r="AA296" s="109"/>
      <c r="AB296" s="110"/>
      <c r="AC296" s="109"/>
      <c r="AD296" s="110"/>
      <c r="AE296" s="109"/>
      <c r="AF296" s="110"/>
      <c r="AG296" s="109"/>
      <c r="AH296" s="110"/>
      <c r="AI296" s="96"/>
      <c r="AJ296" s="110"/>
      <c r="AK296" s="114"/>
      <c r="AL296" s="109"/>
      <c r="AM296" s="114"/>
      <c r="AN296" s="109"/>
      <c r="AO296" s="110"/>
      <c r="AP296" s="109"/>
    </row>
    <row r="297" spans="1:42">
      <c r="A297" s="109"/>
      <c r="B297" s="109"/>
      <c r="C297" s="110"/>
      <c r="D297" s="109"/>
      <c r="E297" s="109"/>
      <c r="F297" s="109"/>
      <c r="G297" s="109"/>
      <c r="H297" s="111"/>
      <c r="I297" s="112"/>
      <c r="J297" s="112"/>
      <c r="K297" s="111"/>
      <c r="L297" s="113"/>
      <c r="M297" s="109"/>
      <c r="N297" s="109"/>
      <c r="O297" s="109"/>
      <c r="P297" s="113"/>
      <c r="Q297" s="109"/>
      <c r="R297" s="109"/>
      <c r="S297" s="113"/>
      <c r="T297" s="109"/>
      <c r="U297" s="114"/>
      <c r="V297" s="109"/>
      <c r="W297" s="114"/>
      <c r="X297" s="109"/>
      <c r="Y297" s="109"/>
      <c r="Z297" s="110"/>
      <c r="AA297" s="109"/>
      <c r="AB297" s="110"/>
      <c r="AC297" s="109"/>
      <c r="AD297" s="110"/>
      <c r="AE297" s="109"/>
      <c r="AF297" s="110"/>
      <c r="AG297" s="109"/>
      <c r="AH297" s="110"/>
      <c r="AI297" s="96"/>
      <c r="AJ297" s="110"/>
      <c r="AK297" s="114"/>
      <c r="AL297" s="109"/>
      <c r="AM297" s="114"/>
      <c r="AN297" s="109"/>
      <c r="AO297" s="110"/>
      <c r="AP297" s="109"/>
    </row>
    <row r="298" spans="1:42">
      <c r="A298" s="109"/>
      <c r="B298" s="109"/>
      <c r="C298" s="110"/>
      <c r="D298" s="109"/>
      <c r="E298" s="109"/>
      <c r="F298" s="109"/>
      <c r="G298" s="109"/>
      <c r="H298" s="111"/>
      <c r="I298" s="112"/>
      <c r="J298" s="112"/>
      <c r="K298" s="111"/>
      <c r="L298" s="113"/>
      <c r="M298" s="109"/>
      <c r="N298" s="109"/>
      <c r="O298" s="109"/>
      <c r="P298" s="113"/>
      <c r="Q298" s="109"/>
      <c r="R298" s="109"/>
      <c r="S298" s="113"/>
      <c r="T298" s="109"/>
      <c r="U298" s="114"/>
      <c r="V298" s="109"/>
      <c r="W298" s="114"/>
      <c r="X298" s="109"/>
      <c r="Y298" s="109"/>
      <c r="Z298" s="110"/>
      <c r="AA298" s="109"/>
      <c r="AB298" s="110"/>
      <c r="AC298" s="109"/>
      <c r="AD298" s="110"/>
      <c r="AE298" s="109"/>
      <c r="AF298" s="110"/>
      <c r="AG298" s="109"/>
      <c r="AH298" s="110"/>
      <c r="AI298" s="96"/>
      <c r="AJ298" s="110"/>
      <c r="AK298" s="114"/>
      <c r="AL298" s="109"/>
      <c r="AM298" s="114"/>
      <c r="AN298" s="109"/>
      <c r="AO298" s="110"/>
      <c r="AP298" s="109"/>
    </row>
    <row r="299" spans="1:42">
      <c r="A299" s="109"/>
      <c r="B299" s="109"/>
      <c r="C299" s="110"/>
      <c r="D299" s="109"/>
      <c r="E299" s="109"/>
      <c r="F299" s="109"/>
      <c r="G299" s="109"/>
      <c r="H299" s="111"/>
      <c r="I299" s="112"/>
      <c r="J299" s="112"/>
      <c r="K299" s="111"/>
      <c r="L299" s="113"/>
      <c r="M299" s="109"/>
      <c r="N299" s="109"/>
      <c r="O299" s="109"/>
      <c r="P299" s="113"/>
      <c r="Q299" s="109"/>
      <c r="R299" s="109"/>
      <c r="S299" s="113"/>
      <c r="T299" s="109"/>
      <c r="U299" s="114"/>
      <c r="V299" s="109"/>
      <c r="W299" s="114"/>
      <c r="X299" s="109"/>
      <c r="Y299" s="109"/>
      <c r="Z299" s="110"/>
      <c r="AA299" s="109"/>
      <c r="AB299" s="110"/>
      <c r="AC299" s="109"/>
      <c r="AD299" s="110"/>
      <c r="AE299" s="109"/>
      <c r="AF299" s="110"/>
      <c r="AG299" s="109"/>
      <c r="AH299" s="110"/>
      <c r="AI299" s="96"/>
      <c r="AJ299" s="110"/>
      <c r="AK299" s="114"/>
      <c r="AL299" s="109"/>
      <c r="AM299" s="114"/>
      <c r="AN299" s="109"/>
      <c r="AO299" s="110"/>
      <c r="AP299" s="109"/>
    </row>
    <row r="300" spans="1:42">
      <c r="A300" s="109"/>
      <c r="B300" s="109"/>
      <c r="C300" s="110"/>
      <c r="D300" s="109"/>
      <c r="E300" s="109"/>
      <c r="F300" s="109"/>
      <c r="G300" s="109"/>
      <c r="H300" s="111"/>
      <c r="I300" s="112"/>
      <c r="J300" s="112"/>
      <c r="K300" s="111"/>
      <c r="L300" s="113"/>
      <c r="M300" s="109"/>
      <c r="N300" s="109"/>
      <c r="O300" s="109"/>
      <c r="P300" s="113"/>
      <c r="Q300" s="109"/>
      <c r="R300" s="109"/>
      <c r="S300" s="113"/>
      <c r="T300" s="109"/>
      <c r="U300" s="114"/>
      <c r="V300" s="109"/>
      <c r="W300" s="114"/>
      <c r="X300" s="109"/>
      <c r="Y300" s="109"/>
      <c r="Z300" s="110"/>
      <c r="AA300" s="109"/>
      <c r="AB300" s="110"/>
      <c r="AC300" s="109"/>
      <c r="AD300" s="110"/>
      <c r="AE300" s="109"/>
      <c r="AF300" s="110"/>
      <c r="AG300" s="109"/>
      <c r="AH300" s="110"/>
      <c r="AI300" s="96"/>
      <c r="AJ300" s="110"/>
      <c r="AK300" s="114"/>
      <c r="AL300" s="109"/>
      <c r="AM300" s="114"/>
      <c r="AN300" s="109"/>
      <c r="AO300" s="110"/>
      <c r="AP300" s="109"/>
    </row>
    <row r="301" spans="1:42">
      <c r="A301" s="109"/>
      <c r="B301" s="109"/>
      <c r="C301" s="110"/>
      <c r="D301" s="109"/>
      <c r="E301" s="109"/>
      <c r="F301" s="109"/>
      <c r="G301" s="109"/>
      <c r="H301" s="111"/>
      <c r="I301" s="112"/>
      <c r="J301" s="112"/>
      <c r="K301" s="111"/>
      <c r="L301" s="113"/>
      <c r="M301" s="109"/>
      <c r="N301" s="109"/>
      <c r="O301" s="109"/>
      <c r="P301" s="113"/>
      <c r="Q301" s="109"/>
      <c r="R301" s="109"/>
      <c r="S301" s="113"/>
      <c r="T301" s="109"/>
      <c r="U301" s="114"/>
      <c r="V301" s="109"/>
      <c r="W301" s="114"/>
      <c r="X301" s="109"/>
      <c r="Y301" s="109"/>
      <c r="Z301" s="110"/>
      <c r="AA301" s="109"/>
      <c r="AB301" s="110"/>
      <c r="AC301" s="109"/>
      <c r="AD301" s="110"/>
      <c r="AE301" s="109"/>
      <c r="AF301" s="110"/>
      <c r="AG301" s="109"/>
      <c r="AH301" s="110"/>
      <c r="AI301" s="96"/>
      <c r="AJ301" s="110"/>
      <c r="AK301" s="114"/>
      <c r="AL301" s="109"/>
      <c r="AM301" s="114"/>
      <c r="AN301" s="109"/>
      <c r="AO301" s="110"/>
      <c r="AP301" s="109"/>
    </row>
    <row r="302" spans="1:42">
      <c r="A302" s="109"/>
      <c r="B302" s="109"/>
      <c r="C302" s="110"/>
      <c r="D302" s="109"/>
      <c r="E302" s="109"/>
      <c r="F302" s="109"/>
      <c r="G302" s="109"/>
      <c r="H302" s="111"/>
      <c r="I302" s="112"/>
      <c r="J302" s="112"/>
      <c r="K302" s="111"/>
      <c r="L302" s="113"/>
      <c r="M302" s="109"/>
      <c r="N302" s="109"/>
      <c r="O302" s="109"/>
      <c r="P302" s="113"/>
      <c r="Q302" s="109"/>
      <c r="R302" s="109"/>
      <c r="S302" s="113"/>
      <c r="T302" s="109"/>
      <c r="U302" s="114"/>
      <c r="V302" s="109"/>
      <c r="W302" s="114"/>
      <c r="X302" s="109"/>
      <c r="Y302" s="109"/>
      <c r="Z302" s="110"/>
      <c r="AA302" s="109"/>
      <c r="AB302" s="110"/>
      <c r="AC302" s="109"/>
      <c r="AD302" s="110"/>
      <c r="AE302" s="109"/>
      <c r="AF302" s="110"/>
      <c r="AG302" s="109"/>
      <c r="AH302" s="110"/>
      <c r="AI302" s="96"/>
      <c r="AJ302" s="110"/>
      <c r="AK302" s="114"/>
      <c r="AL302" s="109"/>
      <c r="AM302" s="114"/>
      <c r="AN302" s="109"/>
      <c r="AO302" s="110"/>
      <c r="AP302" s="109"/>
    </row>
    <row r="303" spans="1:42">
      <c r="A303" s="109"/>
      <c r="B303" s="109"/>
      <c r="C303" s="110"/>
      <c r="D303" s="109"/>
      <c r="E303" s="109"/>
      <c r="F303" s="109"/>
      <c r="G303" s="109"/>
      <c r="H303" s="111"/>
      <c r="I303" s="112"/>
      <c r="J303" s="112"/>
      <c r="K303" s="111"/>
      <c r="L303" s="113"/>
      <c r="M303" s="109"/>
      <c r="N303" s="109"/>
      <c r="O303" s="109"/>
      <c r="P303" s="113"/>
      <c r="Q303" s="109"/>
      <c r="R303" s="109"/>
      <c r="S303" s="113"/>
      <c r="T303" s="109"/>
      <c r="U303" s="114"/>
      <c r="V303" s="109"/>
      <c r="W303" s="114"/>
      <c r="X303" s="109"/>
      <c r="Y303" s="109"/>
      <c r="Z303" s="110"/>
      <c r="AA303" s="109"/>
      <c r="AB303" s="110"/>
      <c r="AC303" s="109"/>
      <c r="AD303" s="110"/>
      <c r="AE303" s="109"/>
      <c r="AF303" s="110"/>
      <c r="AG303" s="109"/>
      <c r="AH303" s="110"/>
      <c r="AI303" s="96"/>
      <c r="AJ303" s="110"/>
      <c r="AK303" s="114"/>
      <c r="AL303" s="109"/>
      <c r="AM303" s="114"/>
      <c r="AN303" s="109"/>
      <c r="AO303" s="110"/>
      <c r="AP303" s="109"/>
    </row>
    <row r="304" spans="1:42">
      <c r="A304" s="109"/>
      <c r="B304" s="109"/>
      <c r="C304" s="110"/>
      <c r="D304" s="109"/>
      <c r="E304" s="109"/>
      <c r="F304" s="109"/>
      <c r="G304" s="109"/>
      <c r="H304" s="111"/>
      <c r="I304" s="112"/>
      <c r="J304" s="112"/>
      <c r="K304" s="111"/>
      <c r="L304" s="113"/>
      <c r="M304" s="109"/>
      <c r="N304" s="109"/>
      <c r="O304" s="109"/>
      <c r="P304" s="113"/>
      <c r="Q304" s="109"/>
      <c r="R304" s="109"/>
      <c r="S304" s="113"/>
      <c r="T304" s="109"/>
      <c r="U304" s="114"/>
      <c r="V304" s="109"/>
      <c r="W304" s="114"/>
      <c r="X304" s="109"/>
      <c r="Y304" s="109"/>
      <c r="Z304" s="110"/>
      <c r="AA304" s="109"/>
      <c r="AB304" s="110"/>
      <c r="AC304" s="109"/>
      <c r="AD304" s="110"/>
      <c r="AE304" s="109"/>
      <c r="AF304" s="110"/>
      <c r="AG304" s="109"/>
      <c r="AH304" s="110"/>
      <c r="AI304" s="96"/>
      <c r="AJ304" s="110"/>
      <c r="AK304" s="114"/>
      <c r="AL304" s="109"/>
      <c r="AM304" s="114"/>
      <c r="AN304" s="109"/>
      <c r="AO304" s="110"/>
      <c r="AP304" s="109"/>
    </row>
    <row r="305" spans="1:42">
      <c r="A305" s="109"/>
      <c r="B305" s="109"/>
      <c r="C305" s="110"/>
      <c r="D305" s="109"/>
      <c r="E305" s="109"/>
      <c r="F305" s="109"/>
      <c r="G305" s="109"/>
      <c r="H305" s="111"/>
      <c r="I305" s="112"/>
      <c r="J305" s="112"/>
      <c r="K305" s="111"/>
      <c r="L305" s="113"/>
      <c r="M305" s="109"/>
      <c r="N305" s="109"/>
      <c r="O305" s="109"/>
      <c r="P305" s="113"/>
      <c r="Q305" s="109"/>
      <c r="R305" s="109"/>
      <c r="S305" s="113"/>
      <c r="T305" s="109"/>
      <c r="U305" s="114"/>
      <c r="V305" s="109"/>
      <c r="W305" s="114"/>
      <c r="X305" s="109"/>
      <c r="Y305" s="109"/>
      <c r="Z305" s="110"/>
      <c r="AA305" s="109"/>
      <c r="AB305" s="110"/>
      <c r="AC305" s="109"/>
      <c r="AD305" s="110"/>
      <c r="AE305" s="109"/>
      <c r="AF305" s="110"/>
      <c r="AG305" s="109"/>
      <c r="AH305" s="110"/>
      <c r="AI305" s="96"/>
      <c r="AJ305" s="110"/>
      <c r="AK305" s="114"/>
      <c r="AL305" s="109"/>
      <c r="AM305" s="114"/>
      <c r="AN305" s="109"/>
      <c r="AO305" s="110"/>
      <c r="AP305" s="109"/>
    </row>
    <row r="306" spans="1:42">
      <c r="A306" s="109"/>
      <c r="B306" s="109"/>
      <c r="C306" s="110"/>
      <c r="D306" s="109"/>
      <c r="E306" s="109"/>
      <c r="F306" s="109"/>
      <c r="G306" s="109"/>
      <c r="H306" s="111"/>
      <c r="I306" s="112"/>
      <c r="J306" s="112"/>
      <c r="K306" s="111"/>
      <c r="L306" s="113"/>
      <c r="M306" s="109"/>
      <c r="N306" s="109"/>
      <c r="O306" s="109"/>
      <c r="P306" s="113"/>
      <c r="Q306" s="109"/>
      <c r="R306" s="109"/>
      <c r="S306" s="113"/>
      <c r="T306" s="109"/>
      <c r="U306" s="114"/>
      <c r="V306" s="109"/>
      <c r="W306" s="114"/>
      <c r="X306" s="109"/>
      <c r="Y306" s="109"/>
      <c r="Z306" s="110"/>
      <c r="AA306" s="109"/>
      <c r="AB306" s="110"/>
      <c r="AC306" s="109"/>
      <c r="AD306" s="110"/>
      <c r="AE306" s="109"/>
      <c r="AF306" s="110"/>
      <c r="AG306" s="109"/>
      <c r="AH306" s="110"/>
      <c r="AI306" s="96"/>
      <c r="AJ306" s="110"/>
      <c r="AK306" s="114"/>
      <c r="AL306" s="109"/>
      <c r="AM306" s="114"/>
      <c r="AN306" s="109"/>
      <c r="AO306" s="110"/>
      <c r="AP306" s="109"/>
    </row>
    <row r="307" spans="1:42">
      <c r="A307" s="109"/>
      <c r="B307" s="109"/>
      <c r="C307" s="110"/>
      <c r="D307" s="109"/>
      <c r="E307" s="109"/>
      <c r="F307" s="109"/>
      <c r="G307" s="109"/>
      <c r="H307" s="111"/>
      <c r="I307" s="112"/>
      <c r="J307" s="112"/>
      <c r="K307" s="111"/>
      <c r="L307" s="113"/>
      <c r="M307" s="109"/>
      <c r="N307" s="109"/>
      <c r="O307" s="109"/>
      <c r="P307" s="113"/>
      <c r="Q307" s="109"/>
      <c r="R307" s="109"/>
      <c r="S307" s="113"/>
      <c r="T307" s="109"/>
      <c r="U307" s="114"/>
      <c r="V307" s="109"/>
      <c r="W307" s="114"/>
      <c r="X307" s="109"/>
      <c r="Y307" s="109"/>
      <c r="Z307" s="110"/>
      <c r="AA307" s="109"/>
      <c r="AB307" s="110"/>
      <c r="AC307" s="109"/>
      <c r="AD307" s="110"/>
      <c r="AE307" s="109"/>
      <c r="AF307" s="110"/>
      <c r="AG307" s="109"/>
      <c r="AH307" s="110"/>
      <c r="AI307" s="96"/>
      <c r="AJ307" s="110"/>
      <c r="AK307" s="114"/>
      <c r="AL307" s="109"/>
      <c r="AM307" s="114"/>
      <c r="AN307" s="109"/>
      <c r="AO307" s="110"/>
      <c r="AP307" s="109"/>
    </row>
    <row r="308" spans="1:42">
      <c r="A308" s="109"/>
      <c r="B308" s="109"/>
      <c r="C308" s="110"/>
      <c r="D308" s="109"/>
      <c r="E308" s="109"/>
      <c r="F308" s="109"/>
      <c r="G308" s="109"/>
      <c r="H308" s="111"/>
      <c r="I308" s="112"/>
      <c r="J308" s="112"/>
      <c r="K308" s="111"/>
      <c r="L308" s="113"/>
      <c r="M308" s="109"/>
      <c r="N308" s="109"/>
      <c r="O308" s="109"/>
      <c r="P308" s="113"/>
      <c r="Q308" s="109"/>
      <c r="R308" s="109"/>
      <c r="S308" s="113"/>
      <c r="T308" s="109"/>
      <c r="U308" s="114"/>
      <c r="V308" s="109"/>
      <c r="W308" s="114"/>
      <c r="X308" s="109"/>
      <c r="Y308" s="109"/>
      <c r="Z308" s="110"/>
      <c r="AA308" s="109"/>
      <c r="AB308" s="110"/>
      <c r="AC308" s="109"/>
      <c r="AD308" s="110"/>
      <c r="AE308" s="109"/>
      <c r="AF308" s="110"/>
      <c r="AG308" s="109"/>
      <c r="AH308" s="110"/>
      <c r="AI308" s="96"/>
      <c r="AJ308" s="110"/>
      <c r="AK308" s="114"/>
      <c r="AL308" s="109"/>
      <c r="AM308" s="114"/>
      <c r="AN308" s="109"/>
      <c r="AO308" s="110"/>
      <c r="AP308" s="109"/>
    </row>
    <row r="309" spans="1:42">
      <c r="A309" s="109"/>
      <c r="B309" s="109"/>
      <c r="C309" s="110"/>
      <c r="D309" s="109"/>
      <c r="E309" s="109"/>
      <c r="F309" s="109"/>
      <c r="G309" s="109"/>
      <c r="H309" s="111"/>
      <c r="I309" s="112"/>
      <c r="J309" s="112"/>
      <c r="K309" s="111"/>
      <c r="L309" s="113"/>
      <c r="M309" s="109"/>
      <c r="N309" s="109"/>
      <c r="O309" s="109"/>
      <c r="P309" s="113"/>
      <c r="Q309" s="109"/>
      <c r="R309" s="109"/>
      <c r="S309" s="113"/>
      <c r="T309" s="109"/>
      <c r="U309" s="114"/>
      <c r="V309" s="109"/>
      <c r="W309" s="114"/>
      <c r="X309" s="109"/>
      <c r="Y309" s="109"/>
      <c r="Z309" s="110"/>
      <c r="AA309" s="109"/>
      <c r="AB309" s="110"/>
      <c r="AC309" s="109"/>
      <c r="AD309" s="110"/>
      <c r="AE309" s="109"/>
      <c r="AF309" s="110"/>
      <c r="AG309" s="109"/>
      <c r="AH309" s="110"/>
      <c r="AI309" s="96"/>
      <c r="AJ309" s="110"/>
      <c r="AK309" s="114"/>
      <c r="AL309" s="109"/>
      <c r="AM309" s="114"/>
      <c r="AN309" s="109"/>
      <c r="AO309" s="110"/>
      <c r="AP309" s="109"/>
    </row>
    <row r="310" spans="1:42">
      <c r="A310" s="109"/>
      <c r="B310" s="109"/>
      <c r="C310" s="110"/>
      <c r="D310" s="109"/>
      <c r="E310" s="109"/>
      <c r="F310" s="109"/>
      <c r="G310" s="109"/>
      <c r="H310" s="111"/>
      <c r="I310" s="112"/>
      <c r="J310" s="112"/>
      <c r="K310" s="111"/>
      <c r="L310" s="113"/>
      <c r="M310" s="109"/>
      <c r="N310" s="109"/>
      <c r="O310" s="109"/>
      <c r="P310" s="113"/>
      <c r="Q310" s="109"/>
      <c r="R310" s="109"/>
      <c r="S310" s="113"/>
      <c r="T310" s="109"/>
      <c r="U310" s="114"/>
      <c r="V310" s="109"/>
      <c r="W310" s="114"/>
      <c r="X310" s="109"/>
      <c r="Y310" s="109"/>
      <c r="Z310" s="110"/>
      <c r="AA310" s="109"/>
      <c r="AB310" s="110"/>
      <c r="AC310" s="109"/>
      <c r="AD310" s="110"/>
      <c r="AE310" s="109"/>
      <c r="AF310" s="110"/>
      <c r="AG310" s="109"/>
      <c r="AH310" s="110"/>
      <c r="AI310" s="96"/>
      <c r="AJ310" s="110"/>
      <c r="AK310" s="114"/>
      <c r="AL310" s="109"/>
      <c r="AM310" s="114"/>
      <c r="AN310" s="109"/>
      <c r="AO310" s="110"/>
      <c r="AP310" s="109"/>
    </row>
    <row r="311" spans="1:42">
      <c r="A311" s="109"/>
      <c r="B311" s="109"/>
      <c r="C311" s="110"/>
      <c r="D311" s="109"/>
      <c r="E311" s="109"/>
      <c r="F311" s="109"/>
      <c r="G311" s="109"/>
      <c r="H311" s="111"/>
      <c r="I311" s="112"/>
      <c r="J311" s="112"/>
      <c r="K311" s="111"/>
      <c r="L311" s="113"/>
      <c r="M311" s="109"/>
      <c r="N311" s="109"/>
      <c r="O311" s="109"/>
      <c r="P311" s="113"/>
      <c r="Q311" s="109"/>
      <c r="R311" s="109"/>
      <c r="S311" s="113"/>
      <c r="T311" s="109"/>
      <c r="U311" s="114"/>
      <c r="V311" s="109"/>
      <c r="W311" s="114"/>
      <c r="X311" s="109"/>
      <c r="Y311" s="109"/>
      <c r="Z311" s="110"/>
      <c r="AA311" s="109"/>
      <c r="AB311" s="110"/>
      <c r="AC311" s="109"/>
      <c r="AD311" s="110"/>
      <c r="AE311" s="109"/>
      <c r="AF311" s="110"/>
      <c r="AG311" s="109"/>
      <c r="AH311" s="110"/>
      <c r="AI311" s="96"/>
      <c r="AJ311" s="110"/>
      <c r="AK311" s="114"/>
      <c r="AL311" s="109"/>
      <c r="AM311" s="114"/>
      <c r="AN311" s="109"/>
      <c r="AO311" s="110"/>
      <c r="AP311" s="109"/>
    </row>
  </sheetData>
  <autoFilter ref="A5:AQ280" xr:uid="{906355BF-BDFF-4CE1-9650-D3510952FBEF}">
    <sortState xmlns:xlrd2="http://schemas.microsoft.com/office/spreadsheetml/2017/richdata2" ref="A6:AQ280">
      <sortCondition ref="E5:E280"/>
    </sortState>
  </autoFilter>
  <mergeCells count="22">
    <mergeCell ref="V3:V4"/>
    <mergeCell ref="A3:A4"/>
    <mergeCell ref="B3:D3"/>
    <mergeCell ref="E3:M3"/>
    <mergeCell ref="N3:N4"/>
    <mergeCell ref="P3:U3"/>
    <mergeCell ref="AP3:AP4"/>
    <mergeCell ref="AQ3:AQ4"/>
    <mergeCell ref="P4:Q4"/>
    <mergeCell ref="S4:T4"/>
    <mergeCell ref="Y4:Z4"/>
    <mergeCell ref="AA4:AB4"/>
    <mergeCell ref="AC4:AD4"/>
    <mergeCell ref="W3:X4"/>
    <mergeCell ref="Y3:AK3"/>
    <mergeCell ref="AL3:AL4"/>
    <mergeCell ref="AM3:AM4"/>
    <mergeCell ref="AN3:AN4"/>
    <mergeCell ref="AO3:AO4"/>
    <mergeCell ref="AE4:AF4"/>
    <mergeCell ref="AG4:AH4"/>
    <mergeCell ref="AI4:AJ4"/>
  </mergeCells>
  <conditionalFormatting sqref="AN6:AN280">
    <cfRule type="containsText" dxfId="12" priority="9" operator="containsText" text="HIGH">
      <formula>NOT(ISERROR(SEARCH("HIGH",AN6)))</formula>
    </cfRule>
    <cfRule type="containsText" dxfId="11" priority="10" operator="containsText" text="MEDIUM HIGH">
      <formula>NOT(ISERROR(SEARCH("MEDIUM HIGH",AN6)))</formula>
    </cfRule>
    <cfRule type="containsText" dxfId="10" priority="11" operator="containsText" text="MEDIUM">
      <formula>NOT(ISERROR(SEARCH("MEDIUM",AN6)))</formula>
    </cfRule>
    <cfRule type="containsText" dxfId="9" priority="12" operator="containsText" text="MEDIUM LOW">
      <formula>NOT(ISERROR(SEARCH("MEDIUM LOW",AN6)))</formula>
    </cfRule>
    <cfRule type="containsText" dxfId="8" priority="13" operator="containsText" text="low">
      <formula>NOT(ISERROR(SEARCH("low",AN6)))</formula>
    </cfRule>
  </conditionalFormatting>
  <conditionalFormatting sqref="AQ6:AQ280">
    <cfRule type="containsText" dxfId="7" priority="6" operator="containsText" text="LOW RISK">
      <formula>NOT(ISERROR(SEARCH("LOW RISK",AQ6)))</formula>
    </cfRule>
    <cfRule type="containsText" dxfId="6" priority="7" operator="containsText" text="MODERATE RISK">
      <formula>NOT(ISERROR(SEARCH("MODERATE RISK",AQ6)))</formula>
    </cfRule>
    <cfRule type="containsText" dxfId="5" priority="8" operator="containsText" text="HIGH RISK">
      <formula>NOT(ISERROR(SEARCH("HIGH RISK",AQ6)))</formula>
    </cfRule>
  </conditionalFormatting>
  <conditionalFormatting sqref="X6:X280">
    <cfRule type="containsText" dxfId="4" priority="1" operator="containsText" text="VERY LOW">
      <formula>NOT(ISERROR(SEARCH("VERY LOW",X6)))</formula>
    </cfRule>
    <cfRule type="containsText" dxfId="3" priority="2" operator="containsText" text="LOW">
      <formula>NOT(ISERROR(SEARCH("LOW",X6)))</formula>
    </cfRule>
    <cfRule type="containsText" dxfId="2" priority="3" operator="containsText" text="MODERATE">
      <formula>NOT(ISERROR(SEARCH("MODERATE",X6)))</formula>
    </cfRule>
    <cfRule type="containsText" dxfId="1" priority="4" operator="containsText" text="HIGH">
      <formula>NOT(ISERROR(SEARCH("HIGH",X6)))</formula>
    </cfRule>
    <cfRule type="containsText" dxfId="0" priority="5" operator="containsText" text="VERY HIGH">
      <formula>NOT(ISERROR(SEARCH("VERY HIGH",X6)))</formula>
    </cfRule>
  </conditionalFormatting>
  <dataValidations disablePrompts="1" count="1">
    <dataValidation showDropDown="1" showInputMessage="1" showErrorMessage="1" sqref="G74:G80 G82:G90 G6:G72" xr:uid="{00000000-0002-0000-0800-000000000000}"/>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
  <sheetViews>
    <sheetView zoomScale="85" zoomScaleNormal="85" workbookViewId="0">
      <selection activeCell="B22" sqref="B22"/>
    </sheetView>
  </sheetViews>
  <sheetFormatPr defaultRowHeight="15"/>
  <cols>
    <col min="1" max="1" width="17.140625" style="56" customWidth="1"/>
    <col min="2" max="2" width="34.7109375" style="56" customWidth="1"/>
    <col min="3" max="3" width="30.140625" style="56" customWidth="1"/>
    <col min="4" max="4" width="24.28515625" style="56" customWidth="1"/>
    <col min="5" max="5" width="16.5703125" style="56" customWidth="1"/>
    <col min="6" max="6" width="20.140625" style="56" customWidth="1"/>
    <col min="7" max="7" width="23.140625" style="56" customWidth="1"/>
    <col min="8" max="8" width="24.5703125" style="56" customWidth="1"/>
    <col min="9" max="16384" width="9.140625" style="56"/>
  </cols>
  <sheetData>
    <row r="1" spans="1:8" ht="15.75">
      <c r="A1" s="119" t="s">
        <v>208</v>
      </c>
      <c r="B1" s="119" t="s">
        <v>209</v>
      </c>
      <c r="C1" s="55" t="s">
        <v>210</v>
      </c>
      <c r="D1" s="120" t="s">
        <v>211</v>
      </c>
      <c r="E1" s="122" t="s">
        <v>212</v>
      </c>
      <c r="F1" s="122" t="s">
        <v>213</v>
      </c>
      <c r="G1" s="122" t="s">
        <v>214</v>
      </c>
      <c r="H1" s="117" t="s">
        <v>157</v>
      </c>
    </row>
    <row r="2" spans="1:8" ht="94.5">
      <c r="A2" s="119"/>
      <c r="B2" s="119"/>
      <c r="C2" s="57" t="s">
        <v>215</v>
      </c>
      <c r="D2" s="121"/>
      <c r="E2" s="123"/>
      <c r="F2" s="123"/>
      <c r="G2" s="123"/>
      <c r="H2" s="118"/>
    </row>
    <row r="3" spans="1:8" ht="15.75">
      <c r="A3" s="58" t="s">
        <v>55</v>
      </c>
      <c r="B3" s="59"/>
      <c r="C3" s="59"/>
      <c r="D3" s="59"/>
      <c r="E3" s="59"/>
      <c r="F3" s="59"/>
      <c r="G3" s="59"/>
      <c r="H3" s="60"/>
    </row>
  </sheetData>
  <mergeCells count="7">
    <mergeCell ref="H1:H2"/>
    <mergeCell ref="A1:A2"/>
    <mergeCell ref="B1:B2"/>
    <mergeCell ref="D1:D2"/>
    <mergeCell ref="E1:E2"/>
    <mergeCell ref="F1:F2"/>
    <mergeCell ref="G1:G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3"/>
  <sheetViews>
    <sheetView topLeftCell="F4" zoomScale="55" zoomScaleNormal="55" workbookViewId="0">
      <selection activeCell="N9" sqref="N9"/>
    </sheetView>
  </sheetViews>
  <sheetFormatPr defaultRowHeight="15"/>
  <cols>
    <col min="1" max="1" width="25.28515625" style="52" bestFit="1" customWidth="1"/>
    <col min="2" max="2" width="17.85546875" style="52" customWidth="1"/>
    <col min="3" max="3" width="18.85546875" style="52" customWidth="1"/>
    <col min="4" max="4" width="20.28515625" style="52" customWidth="1"/>
    <col min="5" max="6" width="24.85546875" style="52" customWidth="1"/>
    <col min="7" max="7" width="33.28515625" style="52" customWidth="1"/>
    <col min="8" max="8" width="24.85546875" style="52" customWidth="1"/>
    <col min="9" max="9" width="26.28515625" style="52" customWidth="1"/>
    <col min="10" max="10" width="27.28515625" style="52" hidden="1" customWidth="1"/>
    <col min="11" max="11" width="35.28515625" style="52" customWidth="1"/>
    <col min="12" max="12" width="60" style="52" bestFit="1" customWidth="1"/>
    <col min="13" max="13" width="23.42578125" style="52" customWidth="1"/>
    <col min="14" max="14" width="11.85546875" style="52" customWidth="1"/>
    <col min="15" max="15" width="12.28515625" style="52" customWidth="1"/>
    <col min="16" max="16" width="12" style="52" customWidth="1"/>
    <col min="17" max="19" width="12.28515625" style="52" customWidth="1"/>
    <col min="20" max="22" width="11.140625" style="52" customWidth="1"/>
    <col min="23" max="16384" width="9.140625" style="52"/>
  </cols>
  <sheetData>
    <row r="1" spans="1:22">
      <c r="A1" s="51" t="s">
        <v>130</v>
      </c>
      <c r="B1" s="51" t="s">
        <v>165</v>
      </c>
    </row>
    <row r="2" spans="1:22">
      <c r="A2" s="51" t="s">
        <v>166</v>
      </c>
      <c r="B2" s="51" t="s">
        <v>163</v>
      </c>
    </row>
    <row r="3" spans="1:22">
      <c r="A3" s="51"/>
      <c r="B3" s="51"/>
    </row>
    <row r="4" spans="1:22">
      <c r="A4" s="51"/>
      <c r="B4" s="51"/>
    </row>
    <row r="5" spans="1:22" s="53" customFormat="1">
      <c r="A5" s="132" t="s">
        <v>167</v>
      </c>
      <c r="B5" s="132" t="s">
        <v>18</v>
      </c>
      <c r="C5" s="132" t="s">
        <v>168</v>
      </c>
      <c r="D5" s="132"/>
      <c r="E5" s="132" t="s">
        <v>169</v>
      </c>
      <c r="F5" s="132"/>
      <c r="G5" s="132"/>
      <c r="H5" s="133" t="s">
        <v>170</v>
      </c>
      <c r="I5" s="131" t="s">
        <v>171</v>
      </c>
      <c r="J5" s="131" t="s">
        <v>131</v>
      </c>
      <c r="K5" s="131" t="s">
        <v>172</v>
      </c>
      <c r="L5" s="132" t="s">
        <v>173</v>
      </c>
      <c r="M5" s="132" t="s">
        <v>174</v>
      </c>
      <c r="N5" s="130" t="s">
        <v>175</v>
      </c>
      <c r="O5" s="130"/>
      <c r="P5" s="130"/>
      <c r="Q5" s="130"/>
      <c r="R5" s="130"/>
      <c r="S5" s="130"/>
      <c r="T5" s="130"/>
      <c r="U5" s="130"/>
      <c r="V5" s="130"/>
    </row>
    <row r="6" spans="1:22" s="53" customFormat="1">
      <c r="A6" s="132"/>
      <c r="B6" s="132"/>
      <c r="C6" s="132" t="s">
        <v>176</v>
      </c>
      <c r="D6" s="132" t="s">
        <v>177</v>
      </c>
      <c r="E6" s="132"/>
      <c r="F6" s="132"/>
      <c r="G6" s="132"/>
      <c r="H6" s="133"/>
      <c r="I6" s="131"/>
      <c r="J6" s="131"/>
      <c r="K6" s="131"/>
      <c r="L6" s="132"/>
      <c r="M6" s="132"/>
      <c r="N6" s="130" t="s">
        <v>178</v>
      </c>
      <c r="O6" s="130"/>
      <c r="P6" s="130"/>
      <c r="Q6" s="130" t="s">
        <v>179</v>
      </c>
      <c r="R6" s="130"/>
      <c r="S6" s="130"/>
      <c r="T6" s="130" t="s">
        <v>180</v>
      </c>
      <c r="U6" s="130"/>
      <c r="V6" s="130"/>
    </row>
    <row r="7" spans="1:22" s="53" customFormat="1">
      <c r="A7" s="132"/>
      <c r="B7" s="132"/>
      <c r="C7" s="132"/>
      <c r="D7" s="132"/>
      <c r="E7" s="70" t="s">
        <v>75</v>
      </c>
      <c r="F7" s="70" t="s">
        <v>76</v>
      </c>
      <c r="G7" s="70" t="s">
        <v>77</v>
      </c>
      <c r="H7" s="133"/>
      <c r="I7" s="131"/>
      <c r="J7" s="131"/>
      <c r="K7" s="131"/>
      <c r="L7" s="132"/>
      <c r="M7" s="132"/>
      <c r="N7" s="71">
        <v>2020</v>
      </c>
      <c r="O7" s="71">
        <v>2021</v>
      </c>
      <c r="P7" s="71">
        <v>2022</v>
      </c>
      <c r="Q7" s="71">
        <v>2023</v>
      </c>
      <c r="R7" s="71">
        <v>2024</v>
      </c>
      <c r="S7" s="71">
        <v>2025</v>
      </c>
      <c r="T7" s="71">
        <v>2026</v>
      </c>
      <c r="U7" s="71">
        <v>2027</v>
      </c>
      <c r="V7" s="71">
        <v>2028</v>
      </c>
    </row>
    <row r="8" spans="1:22" ht="197.25" customHeight="1">
      <c r="A8" s="124" t="s">
        <v>181</v>
      </c>
      <c r="B8" s="124" t="s">
        <v>182</v>
      </c>
      <c r="C8" s="54" t="s">
        <v>81</v>
      </c>
      <c r="D8" s="54" t="s">
        <v>102</v>
      </c>
      <c r="E8" s="54"/>
      <c r="F8" s="54"/>
      <c r="G8" s="54"/>
      <c r="H8" s="69" t="s">
        <v>106</v>
      </c>
      <c r="I8" s="69" t="s">
        <v>107</v>
      </c>
      <c r="J8" s="54"/>
      <c r="K8" s="69" t="s">
        <v>229</v>
      </c>
      <c r="L8" s="76"/>
      <c r="M8" s="72"/>
      <c r="N8" s="72"/>
      <c r="O8" s="72"/>
      <c r="P8" s="72"/>
      <c r="Q8" s="72"/>
      <c r="R8" s="72"/>
      <c r="S8" s="72"/>
      <c r="T8" s="72"/>
      <c r="U8" s="72"/>
      <c r="V8" s="72"/>
    </row>
    <row r="9" spans="1:22" ht="173.25" customHeight="1">
      <c r="A9" s="125"/>
      <c r="B9" s="125"/>
      <c r="C9" s="54" t="s">
        <v>87</v>
      </c>
      <c r="D9" s="54" t="s">
        <v>224</v>
      </c>
      <c r="E9" s="54"/>
      <c r="F9" s="54"/>
      <c r="G9" s="54"/>
      <c r="H9" s="69" t="s">
        <v>113</v>
      </c>
      <c r="I9" s="69" t="s">
        <v>108</v>
      </c>
      <c r="J9" s="54"/>
      <c r="K9" s="69" t="s">
        <v>226</v>
      </c>
      <c r="L9" s="76" t="s">
        <v>225</v>
      </c>
      <c r="M9" s="72"/>
      <c r="N9" s="72"/>
      <c r="O9" s="72"/>
      <c r="P9" s="72"/>
      <c r="Q9" s="72"/>
      <c r="R9" s="72"/>
      <c r="S9" s="72"/>
      <c r="T9" s="72"/>
      <c r="U9" s="72"/>
      <c r="V9" s="72"/>
    </row>
    <row r="10" spans="1:22" ht="146.25" customHeight="1">
      <c r="A10" s="125"/>
      <c r="B10" s="125"/>
      <c r="C10" s="54" t="s">
        <v>84</v>
      </c>
      <c r="D10" s="54" t="s">
        <v>116</v>
      </c>
      <c r="E10" s="54"/>
      <c r="F10" s="54"/>
      <c r="G10" s="54"/>
      <c r="H10" s="69" t="s">
        <v>114</v>
      </c>
      <c r="I10" s="69" t="s">
        <v>109</v>
      </c>
      <c r="J10" s="54"/>
      <c r="K10" s="69" t="s">
        <v>228</v>
      </c>
      <c r="L10" s="72"/>
      <c r="M10" s="72"/>
      <c r="N10" s="72"/>
      <c r="O10" s="72"/>
      <c r="P10" s="72"/>
      <c r="Q10" s="72"/>
      <c r="R10" s="72"/>
      <c r="S10" s="72"/>
      <c r="T10" s="72"/>
      <c r="U10" s="72"/>
      <c r="V10" s="72"/>
    </row>
    <row r="11" spans="1:22" ht="95.25" customHeight="1">
      <c r="A11" s="125"/>
      <c r="B11" s="125"/>
      <c r="C11" s="54" t="s">
        <v>86</v>
      </c>
      <c r="D11" s="54" t="s">
        <v>117</v>
      </c>
      <c r="E11" s="54"/>
      <c r="F11" s="54"/>
      <c r="G11" s="54"/>
      <c r="H11" s="69" t="s">
        <v>115</v>
      </c>
      <c r="I11" s="69" t="s">
        <v>110</v>
      </c>
      <c r="J11" s="54"/>
      <c r="K11" s="69" t="s">
        <v>227</v>
      </c>
      <c r="L11" s="72"/>
      <c r="M11" s="72"/>
      <c r="N11" s="72"/>
      <c r="O11" s="72"/>
      <c r="P11" s="72"/>
      <c r="Q11" s="72"/>
      <c r="R11" s="72"/>
      <c r="S11" s="72"/>
      <c r="T11" s="72"/>
      <c r="U11" s="72"/>
      <c r="V11" s="72"/>
    </row>
    <row r="12" spans="1:22" ht="60" customHeight="1">
      <c r="A12" s="126" t="s">
        <v>183</v>
      </c>
      <c r="B12" s="73" t="s">
        <v>184</v>
      </c>
      <c r="C12" s="54" t="s">
        <v>81</v>
      </c>
      <c r="D12" s="54" t="s">
        <v>185</v>
      </c>
      <c r="E12" s="54" t="s">
        <v>186</v>
      </c>
      <c r="F12" s="54" t="s">
        <v>187</v>
      </c>
      <c r="G12" s="54" t="s">
        <v>188</v>
      </c>
      <c r="H12" s="54"/>
      <c r="I12" s="54"/>
      <c r="J12" s="54"/>
      <c r="K12" s="54"/>
      <c r="L12" s="72"/>
      <c r="M12" s="72"/>
      <c r="N12" s="72"/>
      <c r="O12" s="72"/>
      <c r="P12" s="72"/>
      <c r="Q12" s="72"/>
      <c r="R12" s="72"/>
      <c r="S12" s="72"/>
      <c r="T12" s="72"/>
      <c r="U12" s="72"/>
      <c r="V12" s="72"/>
    </row>
    <row r="13" spans="1:22" ht="60" customHeight="1">
      <c r="A13" s="126"/>
      <c r="B13" s="74"/>
      <c r="C13" s="54" t="s">
        <v>84</v>
      </c>
      <c r="D13" s="54" t="s">
        <v>189</v>
      </c>
      <c r="E13" s="54" t="s">
        <v>186</v>
      </c>
      <c r="F13" s="54" t="s">
        <v>190</v>
      </c>
      <c r="G13" s="54" t="s">
        <v>188</v>
      </c>
      <c r="H13" s="54"/>
      <c r="I13" s="54"/>
      <c r="J13" s="54"/>
      <c r="K13" s="54"/>
      <c r="L13" s="72"/>
      <c r="M13" s="72"/>
      <c r="N13" s="72"/>
      <c r="O13" s="72"/>
      <c r="P13" s="72"/>
      <c r="Q13" s="72"/>
      <c r="R13" s="72"/>
      <c r="S13" s="72"/>
      <c r="T13" s="72"/>
      <c r="U13" s="72"/>
      <c r="V13" s="72"/>
    </row>
    <row r="14" spans="1:22" ht="30">
      <c r="A14" s="126"/>
      <c r="B14" s="74"/>
      <c r="C14" s="54" t="s">
        <v>86</v>
      </c>
      <c r="D14" s="54" t="s">
        <v>191</v>
      </c>
      <c r="E14" s="54" t="s">
        <v>186</v>
      </c>
      <c r="F14" s="54" t="s">
        <v>192</v>
      </c>
      <c r="G14" s="54" t="s">
        <v>193</v>
      </c>
      <c r="H14" s="54"/>
      <c r="I14" s="54"/>
      <c r="J14" s="54"/>
      <c r="K14" s="54"/>
      <c r="L14" s="72"/>
      <c r="M14" s="72"/>
      <c r="N14" s="72"/>
      <c r="O14" s="72"/>
      <c r="P14" s="72"/>
      <c r="Q14" s="72"/>
      <c r="R14" s="72"/>
      <c r="S14" s="72"/>
      <c r="T14" s="72"/>
      <c r="U14" s="72"/>
      <c r="V14" s="72"/>
    </row>
    <row r="15" spans="1:22" ht="30">
      <c r="A15" s="126"/>
      <c r="B15" s="74"/>
      <c r="C15" s="54" t="s">
        <v>87</v>
      </c>
      <c r="D15" s="54" t="s">
        <v>194</v>
      </c>
      <c r="E15" s="54" t="s">
        <v>186</v>
      </c>
      <c r="F15" s="54" t="s">
        <v>195</v>
      </c>
      <c r="G15" s="54" t="s">
        <v>188</v>
      </c>
      <c r="H15" s="54"/>
      <c r="I15" s="54"/>
      <c r="J15" s="54"/>
      <c r="K15" s="54"/>
      <c r="L15" s="72"/>
      <c r="M15" s="72"/>
      <c r="N15" s="72"/>
      <c r="O15" s="72"/>
      <c r="P15" s="72"/>
      <c r="Q15" s="72"/>
      <c r="R15" s="72"/>
      <c r="S15" s="72"/>
      <c r="T15" s="72"/>
      <c r="U15" s="72"/>
      <c r="V15" s="72"/>
    </row>
    <row r="16" spans="1:22" ht="120">
      <c r="A16" s="126" t="s">
        <v>196</v>
      </c>
      <c r="B16" s="74"/>
      <c r="C16" s="54" t="s">
        <v>81</v>
      </c>
      <c r="D16" s="54" t="s">
        <v>102</v>
      </c>
      <c r="E16" s="54" t="s">
        <v>197</v>
      </c>
      <c r="F16" s="54" t="s">
        <v>198</v>
      </c>
      <c r="G16" s="54" t="s">
        <v>199</v>
      </c>
      <c r="H16" s="54"/>
      <c r="I16" s="54"/>
      <c r="J16" s="54"/>
      <c r="K16" s="54"/>
      <c r="L16" s="72"/>
      <c r="M16" s="72"/>
      <c r="N16" s="72"/>
      <c r="O16" s="72"/>
      <c r="P16" s="72"/>
      <c r="Q16" s="72"/>
      <c r="R16" s="72"/>
      <c r="S16" s="72"/>
      <c r="T16" s="72"/>
      <c r="U16" s="72"/>
      <c r="V16" s="72"/>
    </row>
    <row r="17" spans="1:22" ht="162.75" customHeight="1">
      <c r="A17" s="126"/>
      <c r="B17" s="74"/>
      <c r="C17" s="54" t="s">
        <v>84</v>
      </c>
      <c r="D17" s="54" t="s">
        <v>200</v>
      </c>
      <c r="E17" s="54" t="s">
        <v>197</v>
      </c>
      <c r="F17" s="54" t="s">
        <v>201</v>
      </c>
      <c r="G17" s="54" t="s">
        <v>202</v>
      </c>
      <c r="H17" s="54"/>
      <c r="I17" s="54"/>
      <c r="J17" s="54"/>
      <c r="K17" s="54"/>
      <c r="L17" s="72"/>
      <c r="M17" s="72"/>
      <c r="N17" s="72"/>
      <c r="O17" s="72"/>
      <c r="P17" s="72"/>
      <c r="Q17" s="72"/>
      <c r="R17" s="72"/>
      <c r="S17" s="72"/>
      <c r="T17" s="72"/>
      <c r="U17" s="72"/>
      <c r="V17" s="72"/>
    </row>
    <row r="18" spans="1:22" ht="120">
      <c r="A18" s="126"/>
      <c r="B18" s="74"/>
      <c r="C18" s="54" t="s">
        <v>86</v>
      </c>
      <c r="D18" s="54" t="s">
        <v>203</v>
      </c>
      <c r="E18" s="54" t="s">
        <v>197</v>
      </c>
      <c r="F18" s="54" t="s">
        <v>204</v>
      </c>
      <c r="G18" s="54" t="s">
        <v>205</v>
      </c>
      <c r="H18" s="54"/>
      <c r="I18" s="54"/>
      <c r="J18" s="54"/>
      <c r="K18" s="54"/>
      <c r="L18" s="72"/>
      <c r="M18" s="72"/>
      <c r="N18" s="72"/>
      <c r="O18" s="72"/>
      <c r="P18" s="72"/>
      <c r="Q18" s="72"/>
      <c r="R18" s="72"/>
      <c r="S18" s="72"/>
      <c r="T18" s="72"/>
      <c r="U18" s="72"/>
      <c r="V18" s="72"/>
    </row>
    <row r="19" spans="1:22" ht="120">
      <c r="A19" s="126"/>
      <c r="B19" s="75"/>
      <c r="C19" s="54" t="s">
        <v>87</v>
      </c>
      <c r="D19" s="54" t="s">
        <v>116</v>
      </c>
      <c r="E19" s="54" t="s">
        <v>197</v>
      </c>
      <c r="F19" s="54" t="s">
        <v>206</v>
      </c>
      <c r="G19" s="54" t="s">
        <v>199</v>
      </c>
      <c r="H19" s="54"/>
      <c r="I19" s="54"/>
      <c r="J19" s="54"/>
      <c r="K19" s="54"/>
      <c r="L19" s="72"/>
      <c r="M19" s="72"/>
      <c r="N19" s="72"/>
      <c r="O19" s="72"/>
      <c r="P19" s="72"/>
      <c r="Q19" s="72"/>
      <c r="R19" s="72"/>
      <c r="S19" s="72"/>
      <c r="T19" s="72"/>
      <c r="U19" s="72"/>
      <c r="V19" s="72"/>
    </row>
    <row r="20" spans="1:22">
      <c r="A20" s="72"/>
      <c r="B20" s="127" t="s">
        <v>207</v>
      </c>
      <c r="C20" s="54" t="s">
        <v>81</v>
      </c>
      <c r="D20" s="54"/>
      <c r="E20" s="54"/>
      <c r="F20" s="54"/>
      <c r="G20" s="54"/>
      <c r="H20" s="54"/>
      <c r="I20" s="54"/>
      <c r="J20" s="54"/>
      <c r="K20" s="54"/>
      <c r="L20" s="72"/>
      <c r="M20" s="72"/>
      <c r="N20" s="72"/>
      <c r="O20" s="72"/>
      <c r="P20" s="72"/>
      <c r="Q20" s="72"/>
      <c r="R20" s="72"/>
      <c r="S20" s="72"/>
      <c r="T20" s="72"/>
      <c r="U20" s="72"/>
      <c r="V20" s="72"/>
    </row>
    <row r="21" spans="1:22">
      <c r="A21" s="72"/>
      <c r="B21" s="128"/>
      <c r="C21" s="54" t="s">
        <v>84</v>
      </c>
      <c r="D21" s="54"/>
      <c r="E21" s="54"/>
      <c r="F21" s="54"/>
      <c r="G21" s="54"/>
      <c r="H21" s="54"/>
      <c r="I21" s="54"/>
      <c r="J21" s="54"/>
      <c r="K21" s="54"/>
      <c r="L21" s="72"/>
      <c r="M21" s="72"/>
      <c r="N21" s="72"/>
      <c r="O21" s="72"/>
      <c r="P21" s="72"/>
      <c r="Q21" s="72"/>
      <c r="R21" s="72"/>
      <c r="S21" s="72"/>
      <c r="T21" s="72"/>
      <c r="U21" s="72"/>
      <c r="V21" s="72"/>
    </row>
    <row r="22" spans="1:22">
      <c r="A22" s="72"/>
      <c r="B22" s="128"/>
      <c r="C22" s="54" t="s">
        <v>86</v>
      </c>
      <c r="D22" s="54"/>
      <c r="E22" s="54"/>
      <c r="F22" s="54"/>
      <c r="G22" s="54"/>
      <c r="H22" s="54"/>
      <c r="I22" s="54"/>
      <c r="J22" s="54"/>
      <c r="K22" s="54"/>
      <c r="L22" s="72"/>
      <c r="M22" s="72"/>
      <c r="N22" s="72"/>
      <c r="O22" s="72"/>
      <c r="P22" s="72"/>
      <c r="Q22" s="72"/>
      <c r="R22" s="72"/>
      <c r="S22" s="72"/>
      <c r="T22" s="72"/>
      <c r="U22" s="72"/>
      <c r="V22" s="72"/>
    </row>
    <row r="23" spans="1:22">
      <c r="A23" s="72"/>
      <c r="B23" s="129"/>
      <c r="C23" s="54" t="s">
        <v>87</v>
      </c>
      <c r="D23" s="54"/>
      <c r="E23" s="54"/>
      <c r="F23" s="54"/>
      <c r="G23" s="54"/>
      <c r="H23" s="54"/>
      <c r="I23" s="54"/>
      <c r="J23" s="54"/>
      <c r="K23" s="54"/>
      <c r="L23" s="72"/>
      <c r="M23" s="72"/>
      <c r="N23" s="72"/>
      <c r="O23" s="72"/>
      <c r="P23" s="72"/>
      <c r="Q23" s="72"/>
      <c r="R23" s="72"/>
      <c r="S23" s="72"/>
      <c r="T23" s="72"/>
      <c r="U23" s="72"/>
      <c r="V23" s="72"/>
    </row>
  </sheetData>
  <mergeCells count="21">
    <mergeCell ref="A5:A7"/>
    <mergeCell ref="B5:B7"/>
    <mergeCell ref="C5:D5"/>
    <mergeCell ref="E5:G6"/>
    <mergeCell ref="H5:H7"/>
    <mergeCell ref="C6:C7"/>
    <mergeCell ref="D6:D7"/>
    <mergeCell ref="N6:P6"/>
    <mergeCell ref="Q6:S6"/>
    <mergeCell ref="T6:V6"/>
    <mergeCell ref="I5:I7"/>
    <mergeCell ref="J5:J7"/>
    <mergeCell ref="K5:K7"/>
    <mergeCell ref="L5:L7"/>
    <mergeCell ref="M5:M7"/>
    <mergeCell ref="N5:V5"/>
    <mergeCell ref="A8:A11"/>
    <mergeCell ref="B8:B11"/>
    <mergeCell ref="A12:A15"/>
    <mergeCell ref="A16:A19"/>
    <mergeCell ref="B20:B2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S30"/>
  <sheetViews>
    <sheetView topLeftCell="F6" zoomScale="60" zoomScaleNormal="60" workbookViewId="0">
      <selection activeCell="O19" sqref="O19"/>
    </sheetView>
  </sheetViews>
  <sheetFormatPr defaultColWidth="12.42578125" defaultRowHeight="15.75"/>
  <cols>
    <col min="1" max="1" width="32.42578125" style="36" customWidth="1"/>
    <col min="2" max="4" width="60" style="36" customWidth="1"/>
    <col min="5" max="5" width="34.7109375" style="36" customWidth="1"/>
    <col min="6" max="6" width="22.85546875" style="36" customWidth="1"/>
    <col min="7" max="13" width="16" style="36" customWidth="1"/>
    <col min="14" max="14" width="27.28515625" style="36" bestFit="1" customWidth="1"/>
    <col min="15" max="15" width="63.140625" style="36" bestFit="1" customWidth="1"/>
    <col min="16" max="16" width="12.42578125" style="36"/>
    <col min="17" max="17" width="21.7109375" style="36" bestFit="1" customWidth="1"/>
    <col min="18" max="18" width="21.85546875" style="36" bestFit="1" customWidth="1"/>
    <col min="19" max="19" width="15.7109375" style="36" customWidth="1"/>
    <col min="20" max="16384" width="12.42578125" style="36"/>
  </cols>
  <sheetData>
    <row r="1" spans="1:19">
      <c r="A1" s="34" t="s">
        <v>118</v>
      </c>
      <c r="B1" s="35"/>
      <c r="C1" s="35"/>
      <c r="D1" s="35"/>
      <c r="E1" s="35"/>
    </row>
    <row r="2" spans="1:19">
      <c r="A2" s="34" t="s">
        <v>119</v>
      </c>
      <c r="B2" s="35" t="s">
        <v>120</v>
      </c>
      <c r="C2" s="35"/>
      <c r="D2" s="35"/>
      <c r="E2" s="35"/>
    </row>
    <row r="3" spans="1:19">
      <c r="A3" s="34" t="s">
        <v>121</v>
      </c>
      <c r="B3" s="35" t="s">
        <v>122</v>
      </c>
      <c r="C3" s="35"/>
      <c r="D3" s="35"/>
      <c r="E3" s="35"/>
    </row>
    <row r="4" spans="1:19">
      <c r="A4" s="34" t="s">
        <v>123</v>
      </c>
      <c r="B4" s="35" t="s">
        <v>124</v>
      </c>
      <c r="C4" s="35"/>
      <c r="D4" s="35"/>
      <c r="E4" s="35"/>
    </row>
    <row r="5" spans="1:19">
      <c r="A5" s="34" t="s">
        <v>125</v>
      </c>
      <c r="B5" s="35" t="s">
        <v>126</v>
      </c>
      <c r="C5" s="35"/>
      <c r="D5" s="35"/>
      <c r="E5" s="35"/>
    </row>
    <row r="6" spans="1:19" ht="94.5">
      <c r="A6" s="37"/>
      <c r="B6" s="36" t="s">
        <v>127</v>
      </c>
      <c r="C6" s="36" t="s">
        <v>128</v>
      </c>
      <c r="D6" s="36" t="s">
        <v>129</v>
      </c>
    </row>
    <row r="7" spans="1:19">
      <c r="A7" s="37"/>
    </row>
    <row r="8" spans="1:19" ht="17.100000000000001" customHeight="1">
      <c r="A8" s="134" t="s">
        <v>130</v>
      </c>
      <c r="B8" s="134" t="s">
        <v>131</v>
      </c>
      <c r="C8" s="134" t="s">
        <v>132</v>
      </c>
      <c r="D8" s="134" t="s">
        <v>133</v>
      </c>
      <c r="E8" s="134"/>
      <c r="F8" s="134" t="s">
        <v>134</v>
      </c>
      <c r="G8" s="138" t="s">
        <v>135</v>
      </c>
      <c r="H8" s="138"/>
      <c r="I8" s="138"/>
      <c r="J8" s="138"/>
      <c r="K8" s="138"/>
      <c r="L8" s="138"/>
      <c r="M8" s="138"/>
      <c r="N8" s="135" t="s">
        <v>136</v>
      </c>
      <c r="O8" s="135" t="s">
        <v>137</v>
      </c>
      <c r="P8" s="135" t="s">
        <v>154</v>
      </c>
      <c r="Q8" s="135" t="s">
        <v>155</v>
      </c>
      <c r="R8" s="135" t="s">
        <v>156</v>
      </c>
      <c r="S8" s="135" t="s">
        <v>157</v>
      </c>
    </row>
    <row r="9" spans="1:19" ht="48.75" customHeight="1">
      <c r="A9" s="134"/>
      <c r="B9" s="134"/>
      <c r="C9" s="134"/>
      <c r="D9" s="38" t="s">
        <v>138</v>
      </c>
      <c r="E9" s="38" t="s">
        <v>139</v>
      </c>
      <c r="F9" s="134"/>
      <c r="G9" s="39" t="s">
        <v>140</v>
      </c>
      <c r="H9" s="39" t="s">
        <v>141</v>
      </c>
      <c r="I9" s="39" t="s">
        <v>142</v>
      </c>
      <c r="J9" s="39" t="s">
        <v>143</v>
      </c>
      <c r="K9" s="39" t="s">
        <v>144</v>
      </c>
      <c r="L9" s="39" t="s">
        <v>145</v>
      </c>
      <c r="M9" s="39" t="s">
        <v>146</v>
      </c>
      <c r="N9" s="136"/>
      <c r="O9" s="136"/>
      <c r="P9" s="136"/>
      <c r="Q9" s="136"/>
      <c r="R9" s="136"/>
      <c r="S9" s="136"/>
    </row>
    <row r="10" spans="1:19" ht="31.5">
      <c r="A10" s="40" t="s">
        <v>147</v>
      </c>
      <c r="B10" s="40"/>
      <c r="C10" s="40"/>
      <c r="D10" s="40"/>
      <c r="E10" s="40"/>
      <c r="F10" s="40"/>
      <c r="G10" s="40"/>
      <c r="H10" s="40"/>
      <c r="I10" s="40"/>
      <c r="J10" s="40"/>
      <c r="K10" s="40"/>
      <c r="L10" s="40"/>
      <c r="M10" s="40"/>
      <c r="N10" s="40"/>
      <c r="O10" s="40"/>
      <c r="P10" s="40"/>
      <c r="Q10" s="40"/>
      <c r="R10" s="40"/>
      <c r="S10" s="40"/>
    </row>
    <row r="11" spans="1:19" ht="31.5">
      <c r="A11" s="41" t="s">
        <v>148</v>
      </c>
      <c r="B11" s="41"/>
      <c r="C11" s="40"/>
      <c r="D11" s="40"/>
      <c r="E11" s="40"/>
      <c r="F11" s="40"/>
      <c r="G11" s="40"/>
      <c r="H11" s="40"/>
      <c r="I11" s="40"/>
      <c r="J11" s="40"/>
      <c r="K11" s="40"/>
      <c r="L11" s="40"/>
      <c r="M11" s="40"/>
      <c r="N11" s="40"/>
      <c r="O11" s="40"/>
      <c r="P11" s="40"/>
      <c r="Q11" s="40"/>
      <c r="R11" s="40"/>
      <c r="S11" s="40"/>
    </row>
    <row r="12" spans="1:19" ht="117" customHeight="1">
      <c r="A12" s="49" t="s">
        <v>149</v>
      </c>
      <c r="B12" s="42" t="s">
        <v>150</v>
      </c>
      <c r="C12" s="44" t="s">
        <v>332</v>
      </c>
      <c r="D12" s="43"/>
      <c r="E12" s="43" t="s">
        <v>151</v>
      </c>
      <c r="F12" s="40"/>
      <c r="G12" s="50" t="s">
        <v>158</v>
      </c>
      <c r="H12" s="50" t="s">
        <v>159</v>
      </c>
      <c r="I12" s="50" t="s">
        <v>158</v>
      </c>
      <c r="J12" s="50" t="s">
        <v>158</v>
      </c>
      <c r="K12" s="50" t="s">
        <v>159</v>
      </c>
      <c r="L12" s="50" t="s">
        <v>159</v>
      </c>
      <c r="M12" s="50" t="s">
        <v>159</v>
      </c>
      <c r="N12" s="40" t="s">
        <v>163</v>
      </c>
      <c r="O12" s="40" t="s">
        <v>164</v>
      </c>
      <c r="P12" s="40" t="s">
        <v>160</v>
      </c>
      <c r="Q12" s="40" t="s">
        <v>161</v>
      </c>
      <c r="R12" s="40" t="s">
        <v>162</v>
      </c>
      <c r="S12" s="40" t="s">
        <v>333</v>
      </c>
    </row>
    <row r="13" spans="1:19" ht="31.5">
      <c r="A13" s="41" t="s">
        <v>152</v>
      </c>
      <c r="B13" s="41"/>
      <c r="C13" s="40"/>
      <c r="D13" s="40"/>
      <c r="E13" s="40"/>
      <c r="F13" s="40"/>
      <c r="G13" s="40"/>
      <c r="H13" s="40"/>
      <c r="I13" s="40"/>
      <c r="J13" s="40"/>
      <c r="K13" s="40"/>
      <c r="L13" s="40"/>
      <c r="M13" s="40"/>
      <c r="N13" s="40"/>
      <c r="O13" s="40"/>
      <c r="P13" s="40"/>
      <c r="Q13" s="40"/>
      <c r="R13" s="40"/>
      <c r="S13" s="40"/>
    </row>
    <row r="14" spans="1:19" ht="31.5">
      <c r="A14" s="41" t="s">
        <v>153</v>
      </c>
      <c r="B14" s="41"/>
      <c r="C14" s="40"/>
      <c r="D14" s="40"/>
      <c r="E14" s="40"/>
      <c r="F14" s="40"/>
      <c r="G14" s="40"/>
      <c r="H14" s="40"/>
      <c r="I14" s="40"/>
      <c r="J14" s="40"/>
      <c r="K14" s="40"/>
      <c r="L14" s="40"/>
      <c r="M14" s="40"/>
      <c r="N14" s="40"/>
      <c r="O14" s="40"/>
      <c r="P14" s="40"/>
      <c r="Q14" s="40"/>
      <c r="R14" s="40"/>
      <c r="S14" s="40"/>
    </row>
    <row r="20" spans="1:4" ht="59.1" customHeight="1">
      <c r="A20" s="45"/>
      <c r="B20" s="137"/>
      <c r="C20" s="137"/>
      <c r="D20" s="35"/>
    </row>
    <row r="21" spans="1:4" ht="48" customHeight="1">
      <c r="A21" s="45"/>
      <c r="B21" s="137"/>
      <c r="C21" s="137"/>
      <c r="D21" s="35"/>
    </row>
    <row r="22" spans="1:4" ht="45.95" customHeight="1">
      <c r="A22" s="45"/>
      <c r="B22" s="46"/>
      <c r="C22" s="46"/>
      <c r="D22" s="35"/>
    </row>
    <row r="23" spans="1:4" ht="51.95" customHeight="1">
      <c r="A23" s="45"/>
      <c r="B23" s="137"/>
      <c r="C23" s="137"/>
      <c r="D23" s="35"/>
    </row>
    <row r="24" spans="1:4" ht="21">
      <c r="A24" s="46"/>
      <c r="B24" s="46"/>
      <c r="C24" s="46"/>
    </row>
    <row r="25" spans="1:4" ht="21">
      <c r="A25" s="46"/>
      <c r="B25" s="46"/>
      <c r="C25" s="46"/>
    </row>
    <row r="26" spans="1:4" ht="21">
      <c r="A26" s="46"/>
      <c r="B26" s="47"/>
      <c r="C26" s="46"/>
    </row>
    <row r="27" spans="1:4" ht="21">
      <c r="A27" s="46"/>
      <c r="B27" s="48"/>
      <c r="C27" s="46"/>
    </row>
    <row r="28" spans="1:4" ht="21">
      <c r="A28" s="46"/>
      <c r="B28" s="48"/>
      <c r="C28" s="46"/>
    </row>
    <row r="29" spans="1:4" ht="21">
      <c r="A29" s="46"/>
      <c r="B29" s="48"/>
      <c r="C29" s="46"/>
    </row>
    <row r="30" spans="1:4" ht="21">
      <c r="A30" s="46"/>
      <c r="B30" s="48"/>
      <c r="C30" s="46"/>
    </row>
  </sheetData>
  <mergeCells count="15">
    <mergeCell ref="B23:C23"/>
    <mergeCell ref="O8:O9"/>
    <mergeCell ref="N8:N9"/>
    <mergeCell ref="P8:P9"/>
    <mergeCell ref="Q8:Q9"/>
    <mergeCell ref="S8:S9"/>
    <mergeCell ref="B20:C20"/>
    <mergeCell ref="B21:C21"/>
    <mergeCell ref="F8:F9"/>
    <mergeCell ref="G8:M8"/>
    <mergeCell ref="A8:A9"/>
    <mergeCell ref="B8:B9"/>
    <mergeCell ref="C8:C9"/>
    <mergeCell ref="D8:E8"/>
    <mergeCell ref="R8:R9"/>
  </mergeCells>
  <pageMargins left="0.7" right="0.7" top="0.75" bottom="0.75" header="0.3" footer="0.3"/>
  <pageSetup paperSize="14" scale="39" orientation="landscape" copies="8"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6"/>
  <sheetViews>
    <sheetView zoomScale="70" zoomScaleNormal="70" workbookViewId="0">
      <pane xSplit="1" ySplit="2" topLeftCell="B5" activePane="bottomRight" state="frozen"/>
      <selection pane="topRight" activeCell="B1" sqref="B1"/>
      <selection pane="bottomLeft" activeCell="A3" sqref="A3"/>
      <selection pane="bottomRight" activeCell="F10" sqref="F10:F11"/>
    </sheetView>
  </sheetViews>
  <sheetFormatPr defaultColWidth="9.140625" defaultRowHeight="15"/>
  <cols>
    <col min="1" max="1" width="18" style="32" bestFit="1" customWidth="1"/>
    <col min="2" max="2" width="42.42578125" style="32" bestFit="1" customWidth="1"/>
    <col min="3" max="3" width="19.7109375" style="32" bestFit="1" customWidth="1"/>
    <col min="4" max="4" width="28.42578125" style="32" customWidth="1"/>
    <col min="5" max="5" width="27" style="32" bestFit="1" customWidth="1"/>
    <col min="6" max="6" width="42.28515625" style="32" bestFit="1" customWidth="1"/>
    <col min="7" max="16384" width="9.140625" style="32"/>
  </cols>
  <sheetData>
    <row r="2" spans="1:6" ht="45">
      <c r="A2" s="25" t="s">
        <v>96</v>
      </c>
      <c r="B2" s="25" t="s">
        <v>97</v>
      </c>
      <c r="C2" s="25" t="s">
        <v>98</v>
      </c>
      <c r="D2" s="25" t="s">
        <v>99</v>
      </c>
      <c r="E2" s="25" t="s">
        <v>100</v>
      </c>
      <c r="F2" s="25" t="s">
        <v>101</v>
      </c>
    </row>
    <row r="3" spans="1:6" ht="345">
      <c r="A3" s="24" t="s">
        <v>95</v>
      </c>
      <c r="B3" s="23" t="s">
        <v>112</v>
      </c>
      <c r="C3" s="33" t="str">
        <f>Summary!E4&amp; " " &amp; Summary!F4</f>
        <v>10.91 km of roads 56.14% are cemented/asphalt roads while 43.86% are rough roads</v>
      </c>
      <c r="D3" s="23" t="str">
        <f>Summary!K4 &amp; " " &amp;Summary!L4</f>
        <v>12.25 HIGH RISK</v>
      </c>
      <c r="E3" s="33" t="s">
        <v>325</v>
      </c>
      <c r="F3" s="33" t="s">
        <v>326</v>
      </c>
    </row>
    <row r="4" spans="1:6" ht="180">
      <c r="A4" s="24" t="s">
        <v>103</v>
      </c>
      <c r="B4" s="23" t="s">
        <v>111</v>
      </c>
      <c r="C4" s="33" t="str">
        <f>Summary!E5&amp; " " &amp; Summary!F5</f>
        <v>42.6 km of roads 55.37% are cemented/asphalt roads while 44.63% are rough roads</v>
      </c>
      <c r="D4" s="23" t="str">
        <f>Summary!K5 &amp; " " &amp;Summary!L5</f>
        <v>8 MODERATE RISK</v>
      </c>
      <c r="E4" s="194" t="s">
        <v>327</v>
      </c>
      <c r="F4" s="33" t="s">
        <v>328</v>
      </c>
    </row>
    <row r="5" spans="1:6" ht="165">
      <c r="A5" s="24" t="s">
        <v>104</v>
      </c>
      <c r="B5" s="23" t="s">
        <v>111</v>
      </c>
      <c r="C5" s="33" t="str">
        <f>Summary!E6&amp; " " &amp; Summary!F6</f>
        <v>117 km of roads 29.33% are cemented/asphalt roads while 70.67% are rough roads</v>
      </c>
      <c r="D5" s="23" t="str">
        <f>Summary!K6 &amp; " " &amp;Summary!L6</f>
        <v>4 LOW RISK</v>
      </c>
      <c r="E5" s="194" t="s">
        <v>329</v>
      </c>
      <c r="F5" s="33" t="s">
        <v>331</v>
      </c>
    </row>
    <row r="6" spans="1:6" ht="135">
      <c r="A6" s="24" t="s">
        <v>105</v>
      </c>
      <c r="B6" s="23" t="s">
        <v>111</v>
      </c>
      <c r="C6" s="33" t="str">
        <f>Summary!E7&amp; " " &amp; Summary!F7</f>
        <v>57.69 km of roads 42.67% are cemented/asphalt roads while 58.16% are rough roads</v>
      </c>
      <c r="D6" s="23" t="str">
        <f>Summary!K7 &amp; " " &amp;Summary!L7</f>
        <v>4 LOW RISK</v>
      </c>
      <c r="E6" s="33" t="s">
        <v>330</v>
      </c>
      <c r="F6" s="33" t="s">
        <v>331</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N8"/>
  <sheetViews>
    <sheetView zoomScale="85" zoomScaleNormal="85" workbookViewId="0">
      <selection activeCell="E10" sqref="E10"/>
    </sheetView>
  </sheetViews>
  <sheetFormatPr defaultRowHeight="15"/>
  <cols>
    <col min="1" max="3" width="15.7109375" customWidth="1"/>
    <col min="4" max="6" width="20.7109375" customWidth="1"/>
    <col min="7" max="12" width="15.7109375" customWidth="1"/>
    <col min="13" max="13" width="26.7109375" customWidth="1"/>
  </cols>
  <sheetData>
    <row r="1" spans="1:14" ht="18">
      <c r="A1" s="155" t="s">
        <v>69</v>
      </c>
      <c r="B1" s="157" t="s">
        <v>0</v>
      </c>
      <c r="C1" s="159" t="s">
        <v>1</v>
      </c>
      <c r="D1" s="161" t="s">
        <v>70</v>
      </c>
      <c r="E1" s="162"/>
      <c r="F1" s="163"/>
      <c r="G1" s="164" t="s">
        <v>71</v>
      </c>
      <c r="H1" s="153" t="s">
        <v>72</v>
      </c>
      <c r="I1" s="139" t="s">
        <v>5</v>
      </c>
      <c r="J1" s="141" t="s">
        <v>73</v>
      </c>
      <c r="K1" s="143" t="s">
        <v>74</v>
      </c>
      <c r="L1" s="145" t="s">
        <v>8</v>
      </c>
      <c r="M1" s="147" t="s">
        <v>73</v>
      </c>
    </row>
    <row r="2" spans="1:14">
      <c r="A2" s="156"/>
      <c r="B2" s="158"/>
      <c r="C2" s="160"/>
      <c r="D2" s="17" t="s">
        <v>75</v>
      </c>
      <c r="E2" s="18" t="s">
        <v>76</v>
      </c>
      <c r="F2" s="19" t="s">
        <v>77</v>
      </c>
      <c r="G2" s="165"/>
      <c r="H2" s="154"/>
      <c r="I2" s="140"/>
      <c r="J2" s="142"/>
      <c r="K2" s="144"/>
      <c r="L2" s="146"/>
      <c r="M2" s="148"/>
    </row>
    <row r="3" spans="1:14">
      <c r="A3" s="20"/>
      <c r="B3" s="21"/>
      <c r="C3" s="22"/>
      <c r="D3" s="20"/>
      <c r="E3" s="21"/>
      <c r="F3" s="22"/>
      <c r="G3" s="20" t="s">
        <v>78</v>
      </c>
      <c r="H3" s="22" t="s">
        <v>79</v>
      </c>
      <c r="I3" s="20" t="s">
        <v>80</v>
      </c>
      <c r="J3" s="22"/>
      <c r="K3" s="20"/>
      <c r="L3" s="21"/>
      <c r="M3" s="22"/>
    </row>
    <row r="4" spans="1:14" ht="76.5" customHeight="1">
      <c r="A4" s="149" t="s">
        <v>55</v>
      </c>
      <c r="B4" s="26" t="s">
        <v>81</v>
      </c>
      <c r="C4" s="27" t="s">
        <v>318</v>
      </c>
      <c r="D4" s="150" t="s">
        <v>82</v>
      </c>
      <c r="E4" s="26" t="str">
        <f>ROUND(Sheet3!F12,2)&amp;" km of roads"</f>
        <v>10.91 km of roads</v>
      </c>
      <c r="F4" s="29" t="str">
        <f>ROUND(Sheet3!G11*100,2)&amp;"% are cemented/asphalt roads while " &amp;ROUND(Sheet3!H11*100,2)&amp; "% are rough roads"</f>
        <v>56.14% are cemented/asphalt roads while 43.86% are rough roads</v>
      </c>
      <c r="G4" s="30">
        <f>GETPIVOTDATA("Average of Degree of Impact",Sheet4!$A$3,"Geographical Area or Ecosystem","COASTAL")</f>
        <v>3.578125</v>
      </c>
      <c r="H4" s="193">
        <f>GETPIVOTDATA("Average of Ave. Adaptive Capacity",Sheet4!$A$3,"Geographical Area or Ecosystem","COASTAL")</f>
        <v>3.3333333333333339</v>
      </c>
      <c r="I4" s="31">
        <f t="shared" ref="I4:I7" si="0">G4/H4</f>
        <v>1.0734374999999998</v>
      </c>
      <c r="J4" s="28" t="s">
        <v>85</v>
      </c>
      <c r="K4" s="30">
        <f>GETPIVOTDATA("Average of Risk Score",Sheet4!$A$3,"Geographical Area or Ecosystem","COASTAL")</f>
        <v>12.25</v>
      </c>
      <c r="L4" s="26" t="str">
        <f>_xlfn.IFS(K4&lt;=5,"LOW RISK",AND(K4&gt;5,K4&lt;=12),"MODERATE RISK",K4&gt;12,"HIGH RISK")</f>
        <v>HIGH RISK</v>
      </c>
      <c r="M4" s="29" t="str">
        <f>"The "&amp;C4&amp;" have a medium low vulnerability but the risk is high."</f>
        <v>The 2 Barangays have a medium low vulnerability but the risk is high.</v>
      </c>
    </row>
    <row r="5" spans="1:14" ht="81.75" customHeight="1">
      <c r="A5" s="149"/>
      <c r="B5" s="26" t="s">
        <v>87</v>
      </c>
      <c r="C5" s="27" t="s">
        <v>319</v>
      </c>
      <c r="D5" s="151"/>
      <c r="E5" s="84" t="str">
        <f>ROUND(Sheet3!F215,2)&amp;" km of roads"</f>
        <v>42.6 km of roads</v>
      </c>
      <c r="F5" s="29" t="str">
        <f>ROUND(Sheet3!G214*100,2)&amp;"% are cemented/asphalt roads while " &amp;ROUND(Sheet3!H214*100,2)&amp; "% are rough roads"</f>
        <v>55.37% are cemented/asphalt roads while 44.63% are rough roads</v>
      </c>
      <c r="G5" s="30">
        <f>GETPIVOTDATA("Average of Degree of Impact",Sheet4!$A$3,"Geographical Area or Ecosystem","URBAN")</f>
        <v>3.6233333333333335</v>
      </c>
      <c r="H5" s="30">
        <f>GETPIVOTDATA("Average of Ave. Adaptive Capacity",Sheet4!$A$3,"Geographical Area or Ecosystem","URBAN")</f>
        <v>3.333333333333337</v>
      </c>
      <c r="I5" s="31">
        <f t="shared" si="0"/>
        <v>1.0869999999999989</v>
      </c>
      <c r="J5" s="28" t="s">
        <v>85</v>
      </c>
      <c r="K5" s="30">
        <f>GETPIVOTDATA("Risk Score",Sheet8!$A$3,"Geographical Area or Ecosystem","URBAN")</f>
        <v>8</v>
      </c>
      <c r="L5" s="26" t="str">
        <f t="shared" ref="L5:L7" si="1">_xlfn.IFS(K5&lt;=5,"LOW RISK",AND(K5&gt;5,K5&lt;=12),"MODERATE RISK",K5&gt;12,"HIGH RISK")</f>
        <v>MODERATE RISK</v>
      </c>
      <c r="M5" s="29" t="str">
        <f>"The "&amp;C5&amp;" have a medium low vulnerability but the risk is moderate."</f>
        <v>The 20 Barangays have a medium low vulnerability but the risk is moderate.</v>
      </c>
    </row>
    <row r="6" spans="1:14" ht="51">
      <c r="A6" s="149"/>
      <c r="B6" s="26" t="s">
        <v>84</v>
      </c>
      <c r="C6" s="27" t="s">
        <v>116</v>
      </c>
      <c r="D6" s="151"/>
      <c r="E6" s="84" t="str">
        <f>ROUND(Sheet3!F74,2)&amp;" km of roads"</f>
        <v>117 km of roads</v>
      </c>
      <c r="F6" s="29" t="str">
        <f>ROUND(Sheet3!G73*100,2)&amp;"% are cemented/asphalt roads while " &amp;ROUND(Sheet3!H73*100,2)&amp; "% are rough roads"</f>
        <v>29.33% are cemented/asphalt roads while 70.67% are rough roads</v>
      </c>
      <c r="G6" s="30">
        <f>GETPIVOTDATA("Average of Degree of Impact",Sheet4!$A$3,"Geographical Area or Ecosystem","LOWLAND")</f>
        <v>3.0911764705882354</v>
      </c>
      <c r="H6" s="193">
        <f>GETPIVOTDATA("Average of Ave. Adaptive Capacity",Sheet4!$A$3,"Geographical Area or Ecosystem","LOWLAND")</f>
        <v>3.3333333333333353</v>
      </c>
      <c r="I6" s="31">
        <f t="shared" si="0"/>
        <v>0.92735294117647005</v>
      </c>
      <c r="J6" s="28" t="s">
        <v>83</v>
      </c>
      <c r="K6" s="30">
        <f>GETPIVOTDATA("Risk Score",Sheet8!$A$3,"Geographical Area or Ecosystem","LOWLAND")</f>
        <v>4</v>
      </c>
      <c r="L6" s="26" t="str">
        <f t="shared" si="1"/>
        <v>LOW RISK</v>
      </c>
      <c r="M6" s="29" t="str">
        <f>"The "&amp;C6&amp;" have a low vulnerability and low risk."</f>
        <v>The 11 Barangays have a low vulnerability and low risk.</v>
      </c>
    </row>
    <row r="7" spans="1:14" ht="51">
      <c r="A7" s="149"/>
      <c r="B7" s="26" t="s">
        <v>86</v>
      </c>
      <c r="C7" s="27" t="s">
        <v>320</v>
      </c>
      <c r="D7" s="152"/>
      <c r="E7" s="84" t="str">
        <f>ROUND(Sheet3!F148,2)&amp;" km of roads"</f>
        <v>57.69 km of roads</v>
      </c>
      <c r="F7" s="29" t="str">
        <f>ROUND(Sheet3!G147*100,2)&amp;"% are cemented/asphalt roads while " &amp;ROUND(Sheet3!H147*100,2)&amp; "% are rough roads"</f>
        <v>42.67% are cemented/asphalt roads while 58.16% are rough roads</v>
      </c>
      <c r="G7" s="30">
        <f>GETPIVOTDATA("Average of Degree of Impact",Sheet4!$A$3,"Geographical Area or Ecosystem","UPLAND")</f>
        <v>3.1489898989898988</v>
      </c>
      <c r="H7" s="193">
        <f>GETPIVOTDATA("Average of Ave. Adaptive Capacity",Sheet4!$A$3,"Geographical Area or Ecosystem","UPLAND")</f>
        <v>3.3333333333333321</v>
      </c>
      <c r="I7" s="31">
        <f t="shared" si="0"/>
        <v>0.94469696969696992</v>
      </c>
      <c r="J7" s="28" t="s">
        <v>83</v>
      </c>
      <c r="K7" s="30">
        <f>GETPIVOTDATA("Risk Score",Sheet8!$A$3,"Geographical Area or Ecosystem","UPLAND")</f>
        <v>4</v>
      </c>
      <c r="L7" s="26" t="str">
        <f t="shared" si="1"/>
        <v>LOW RISK</v>
      </c>
      <c r="M7" s="29" t="str">
        <f>"The "&amp;C7&amp;" have a low vulnerability and low risk."</f>
        <v>The 21 Barangays have a low vulnerability and low risk.</v>
      </c>
    </row>
    <row r="8" spans="1:14">
      <c r="N8" t="s">
        <v>88</v>
      </c>
    </row>
  </sheetData>
  <mergeCells count="13">
    <mergeCell ref="A4:A7"/>
    <mergeCell ref="D4:D7"/>
    <mergeCell ref="H1:H2"/>
    <mergeCell ref="A1:A2"/>
    <mergeCell ref="B1:B2"/>
    <mergeCell ref="C1:C2"/>
    <mergeCell ref="D1:F1"/>
    <mergeCell ref="G1:G2"/>
    <mergeCell ref="I1:I2"/>
    <mergeCell ref="J1:J2"/>
    <mergeCell ref="K1:K2"/>
    <mergeCell ref="L1:L2"/>
    <mergeCell ref="M1:M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E3:G97"/>
  <sheetViews>
    <sheetView topLeftCell="A64" workbookViewId="0">
      <selection activeCell="E86" sqref="E86"/>
    </sheetView>
  </sheetViews>
  <sheetFormatPr defaultRowHeight="15"/>
  <cols>
    <col min="4" max="4" width="11.28515625" bestFit="1" customWidth="1"/>
    <col min="5" max="5" width="65.85546875" customWidth="1"/>
    <col min="6" max="6" width="27" customWidth="1"/>
    <col min="7" max="7" width="19.5703125" customWidth="1"/>
  </cols>
  <sheetData>
    <row r="3" spans="5:7">
      <c r="E3" t="s">
        <v>44</v>
      </c>
      <c r="F3" t="s">
        <v>298</v>
      </c>
    </row>
    <row r="4" spans="5:7">
      <c r="E4" t="s">
        <v>45</v>
      </c>
      <c r="F4" t="s">
        <v>298</v>
      </c>
    </row>
    <row r="7" spans="5:7">
      <c r="E7" s="81" t="s">
        <v>308</v>
      </c>
      <c r="F7" t="s">
        <v>305</v>
      </c>
      <c r="G7" s="81"/>
    </row>
    <row r="8" spans="5:7">
      <c r="E8" s="81" t="s">
        <v>34</v>
      </c>
      <c r="F8" t="s">
        <v>305</v>
      </c>
      <c r="G8" s="81"/>
    </row>
    <row r="9" spans="5:7">
      <c r="E9" s="81" t="s">
        <v>233</v>
      </c>
      <c r="F9" t="s">
        <v>305</v>
      </c>
      <c r="G9" s="81"/>
    </row>
    <row r="10" spans="5:7">
      <c r="E10" s="81" t="s">
        <v>235</v>
      </c>
      <c r="F10" t="s">
        <v>305</v>
      </c>
      <c r="G10" s="81"/>
    </row>
    <row r="11" spans="5:7">
      <c r="E11" s="81" t="s">
        <v>237</v>
      </c>
      <c r="F11" t="s">
        <v>305</v>
      </c>
      <c r="G11" s="81"/>
    </row>
    <row r="12" spans="5:7">
      <c r="E12" s="81" t="s">
        <v>35</v>
      </c>
      <c r="F12" t="s">
        <v>305</v>
      </c>
      <c r="G12" s="81"/>
    </row>
    <row r="13" spans="5:7">
      <c r="E13" s="81" t="s">
        <v>37</v>
      </c>
      <c r="F13" t="s">
        <v>305</v>
      </c>
      <c r="G13" s="81"/>
    </row>
    <row r="14" spans="5:7">
      <c r="E14" s="81" t="s">
        <v>38</v>
      </c>
      <c r="F14" t="s">
        <v>305</v>
      </c>
      <c r="G14" s="81"/>
    </row>
    <row r="15" spans="5:7">
      <c r="E15" s="81" t="s">
        <v>39</v>
      </c>
      <c r="F15" t="s">
        <v>305</v>
      </c>
      <c r="G15" s="81"/>
    </row>
    <row r="16" spans="5:7">
      <c r="E16" s="81" t="s">
        <v>239</v>
      </c>
      <c r="F16" t="s">
        <v>305</v>
      </c>
      <c r="G16" s="81"/>
    </row>
    <row r="17" spans="5:7">
      <c r="E17" s="81" t="s">
        <v>40</v>
      </c>
      <c r="F17" t="s">
        <v>305</v>
      </c>
      <c r="G17" s="81"/>
    </row>
    <row r="18" spans="5:7">
      <c r="E18" s="81" t="s">
        <v>244</v>
      </c>
      <c r="F18" t="s">
        <v>305</v>
      </c>
      <c r="G18" s="81"/>
    </row>
    <row r="19" spans="5:7">
      <c r="E19" s="81" t="s">
        <v>247</v>
      </c>
      <c r="F19" t="s">
        <v>305</v>
      </c>
      <c r="G19" s="81"/>
    </row>
    <row r="20" spans="5:7">
      <c r="E20" s="81" t="s">
        <v>41</v>
      </c>
      <c r="F20" t="s">
        <v>305</v>
      </c>
      <c r="G20" s="81"/>
    </row>
    <row r="21" spans="5:7">
      <c r="E21" s="81" t="s">
        <v>261</v>
      </c>
      <c r="F21" t="s">
        <v>305</v>
      </c>
      <c r="G21" s="81"/>
    </row>
    <row r="22" spans="5:7">
      <c r="E22" s="81" t="s">
        <v>263</v>
      </c>
      <c r="F22" t="s">
        <v>305</v>
      </c>
      <c r="G22" s="81"/>
    </row>
    <row r="23" spans="5:7">
      <c r="E23" s="81" t="s">
        <v>43</v>
      </c>
      <c r="F23" t="s">
        <v>305</v>
      </c>
      <c r="G23" s="81"/>
    </row>
    <row r="24" spans="5:7">
      <c r="E24" s="81" t="s">
        <v>266</v>
      </c>
      <c r="F24" t="s">
        <v>305</v>
      </c>
      <c r="G24" s="81"/>
    </row>
    <row r="25" spans="5:7">
      <c r="E25" s="81" t="s">
        <v>269</v>
      </c>
      <c r="F25" t="s">
        <v>305</v>
      </c>
      <c r="G25" s="81"/>
    </row>
    <row r="26" spans="5:7">
      <c r="E26" s="81" t="s">
        <v>46</v>
      </c>
      <c r="F26" t="s">
        <v>305</v>
      </c>
      <c r="G26" s="81"/>
    </row>
    <row r="27" spans="5:7">
      <c r="E27" s="81" t="s">
        <v>47</v>
      </c>
      <c r="F27" t="s">
        <v>305</v>
      </c>
      <c r="G27" s="81"/>
    </row>
    <row r="28" spans="5:7">
      <c r="E28" s="81" t="s">
        <v>278</v>
      </c>
      <c r="F28" t="s">
        <v>305</v>
      </c>
      <c r="G28" s="81"/>
    </row>
    <row r="29" spans="5:7">
      <c r="E29" s="81" t="s">
        <v>48</v>
      </c>
      <c r="F29" t="s">
        <v>305</v>
      </c>
      <c r="G29" s="81"/>
    </row>
    <row r="30" spans="5:7">
      <c r="E30" s="81" t="s">
        <v>285</v>
      </c>
      <c r="F30" t="s">
        <v>305</v>
      </c>
      <c r="G30" s="81"/>
    </row>
    <row r="31" spans="5:7">
      <c r="E31" s="81" t="s">
        <v>309</v>
      </c>
      <c r="F31" t="s">
        <v>305</v>
      </c>
      <c r="G31" s="81"/>
    </row>
    <row r="32" spans="5:7">
      <c r="E32" s="81" t="s">
        <v>289</v>
      </c>
      <c r="F32" t="s">
        <v>305</v>
      </c>
      <c r="G32" s="81"/>
    </row>
    <row r="33" spans="5:7">
      <c r="E33" s="81" t="s">
        <v>290</v>
      </c>
      <c r="F33" t="s">
        <v>305</v>
      </c>
      <c r="G33" s="81"/>
    </row>
    <row r="34" spans="5:7">
      <c r="E34" s="81" t="s">
        <v>291</v>
      </c>
      <c r="F34" t="s">
        <v>305</v>
      </c>
    </row>
    <row r="35" spans="5:7">
      <c r="E35" s="81" t="s">
        <v>294</v>
      </c>
      <c r="F35" t="s">
        <v>305</v>
      </c>
    </row>
    <row r="36" spans="5:7">
      <c r="E36" s="81" t="s">
        <v>297</v>
      </c>
      <c r="F36" t="s">
        <v>305</v>
      </c>
    </row>
    <row r="38" spans="5:7">
      <c r="E38" s="81" t="s">
        <v>232</v>
      </c>
      <c r="F38" t="s">
        <v>306</v>
      </c>
    </row>
    <row r="39" spans="5:7">
      <c r="E39" s="81" t="s">
        <v>234</v>
      </c>
      <c r="F39" t="s">
        <v>306</v>
      </c>
    </row>
    <row r="40" spans="5:7">
      <c r="E40" s="81" t="s">
        <v>236</v>
      </c>
      <c r="F40" t="s">
        <v>306</v>
      </c>
    </row>
    <row r="41" spans="5:7">
      <c r="E41" s="81" t="s">
        <v>241</v>
      </c>
      <c r="F41" t="s">
        <v>306</v>
      </c>
    </row>
    <row r="42" spans="5:7">
      <c r="E42" s="81" t="s">
        <v>243</v>
      </c>
      <c r="F42" t="s">
        <v>306</v>
      </c>
    </row>
    <row r="43" spans="5:7">
      <c r="E43" s="81" t="s">
        <v>242</v>
      </c>
      <c r="F43" t="s">
        <v>306</v>
      </c>
    </row>
    <row r="44" spans="5:7">
      <c r="E44" s="81" t="s">
        <v>245</v>
      </c>
      <c r="F44" t="s">
        <v>306</v>
      </c>
    </row>
    <row r="45" spans="5:7">
      <c r="E45" s="81" t="s">
        <v>248</v>
      </c>
      <c r="F45" t="s">
        <v>306</v>
      </c>
    </row>
    <row r="46" spans="5:7">
      <c r="E46" s="81" t="s">
        <v>250</v>
      </c>
      <c r="F46" t="s">
        <v>306</v>
      </c>
    </row>
    <row r="47" spans="5:7">
      <c r="E47" s="81" t="s">
        <v>251</v>
      </c>
      <c r="F47" t="s">
        <v>306</v>
      </c>
    </row>
    <row r="48" spans="5:7">
      <c r="E48" s="81" t="s">
        <v>253</v>
      </c>
      <c r="F48" t="s">
        <v>306</v>
      </c>
    </row>
    <row r="49" spans="5:6">
      <c r="E49" s="81" t="s">
        <v>299</v>
      </c>
      <c r="F49" t="s">
        <v>306</v>
      </c>
    </row>
    <row r="50" spans="5:6">
      <c r="E50" s="81" t="s">
        <v>42</v>
      </c>
      <c r="F50" t="s">
        <v>306</v>
      </c>
    </row>
    <row r="51" spans="5:6">
      <c r="E51" s="81" t="s">
        <v>254</v>
      </c>
      <c r="F51" t="s">
        <v>306</v>
      </c>
    </row>
    <row r="52" spans="5:6">
      <c r="E52" s="81" t="s">
        <v>267</v>
      </c>
      <c r="F52" t="s">
        <v>306</v>
      </c>
    </row>
    <row r="53" spans="5:6">
      <c r="E53" s="81" t="s">
        <v>268</v>
      </c>
      <c r="F53" t="s">
        <v>306</v>
      </c>
    </row>
    <row r="54" spans="5:6">
      <c r="E54" s="81" t="s">
        <v>271</v>
      </c>
      <c r="F54" t="s">
        <v>306</v>
      </c>
    </row>
    <row r="55" spans="5:6">
      <c r="E55" s="81" t="s">
        <v>272</v>
      </c>
      <c r="F55" t="s">
        <v>306</v>
      </c>
    </row>
    <row r="56" spans="5:6">
      <c r="E56" s="81" t="s">
        <v>273</v>
      </c>
      <c r="F56" t="s">
        <v>306</v>
      </c>
    </row>
    <row r="57" spans="5:6">
      <c r="E57" s="81" t="s">
        <v>276</v>
      </c>
      <c r="F57" t="s">
        <v>306</v>
      </c>
    </row>
    <row r="58" spans="5:6">
      <c r="E58" s="81" t="s">
        <v>279</v>
      </c>
      <c r="F58" t="s">
        <v>306</v>
      </c>
    </row>
    <row r="59" spans="5:6">
      <c r="E59" s="81" t="s">
        <v>280</v>
      </c>
      <c r="F59" t="s">
        <v>306</v>
      </c>
    </row>
    <row r="60" spans="5:6">
      <c r="E60" s="81" t="s">
        <v>282</v>
      </c>
      <c r="F60" t="s">
        <v>306</v>
      </c>
    </row>
    <row r="61" spans="5:6">
      <c r="E61" s="81" t="s">
        <v>284</v>
      </c>
      <c r="F61" t="s">
        <v>306</v>
      </c>
    </row>
    <row r="62" spans="5:6">
      <c r="E62" s="81" t="s">
        <v>288</v>
      </c>
      <c r="F62" t="s">
        <v>306</v>
      </c>
    </row>
    <row r="63" spans="5:6">
      <c r="E63" s="81" t="s">
        <v>292</v>
      </c>
      <c r="F63" t="s">
        <v>306</v>
      </c>
    </row>
    <row r="64" spans="5:6">
      <c r="E64" s="81" t="s">
        <v>295</v>
      </c>
      <c r="F64" t="s">
        <v>306</v>
      </c>
    </row>
    <row r="66" spans="5:6">
      <c r="E66" s="81" t="s">
        <v>231</v>
      </c>
      <c r="F66" t="s">
        <v>307</v>
      </c>
    </row>
    <row r="67" spans="5:6">
      <c r="E67" s="81" t="s">
        <v>238</v>
      </c>
      <c r="F67" t="s">
        <v>307</v>
      </c>
    </row>
    <row r="68" spans="5:6">
      <c r="E68" s="81" t="s">
        <v>36</v>
      </c>
      <c r="F68" t="s">
        <v>307</v>
      </c>
    </row>
    <row r="69" spans="5:6">
      <c r="E69" s="81" t="s">
        <v>240</v>
      </c>
      <c r="F69" t="s">
        <v>307</v>
      </c>
    </row>
    <row r="70" spans="5:6">
      <c r="E70" s="81" t="s">
        <v>246</v>
      </c>
      <c r="F70" t="s">
        <v>307</v>
      </c>
    </row>
    <row r="71" spans="5:6">
      <c r="E71" s="81" t="s">
        <v>249</v>
      </c>
      <c r="F71" t="s">
        <v>307</v>
      </c>
    </row>
    <row r="72" spans="5:6">
      <c r="E72" s="81" t="s">
        <v>252</v>
      </c>
      <c r="F72" t="s">
        <v>307</v>
      </c>
    </row>
    <row r="73" spans="5:6">
      <c r="E73" s="81" t="s">
        <v>255</v>
      </c>
      <c r="F73" t="s">
        <v>307</v>
      </c>
    </row>
    <row r="74" spans="5:6">
      <c r="E74" s="81" t="s">
        <v>256</v>
      </c>
      <c r="F74" t="s">
        <v>307</v>
      </c>
    </row>
    <row r="75" spans="5:6">
      <c r="E75" s="81" t="s">
        <v>257</v>
      </c>
      <c r="F75" t="s">
        <v>307</v>
      </c>
    </row>
    <row r="76" spans="5:6">
      <c r="E76" s="81" t="s">
        <v>258</v>
      </c>
      <c r="F76" t="s">
        <v>307</v>
      </c>
    </row>
    <row r="77" spans="5:6">
      <c r="E77" s="81" t="s">
        <v>259</v>
      </c>
      <c r="F77" t="s">
        <v>307</v>
      </c>
    </row>
    <row r="78" spans="5:6">
      <c r="E78" s="81" t="s">
        <v>260</v>
      </c>
      <c r="F78" t="s">
        <v>307</v>
      </c>
    </row>
    <row r="79" spans="5:6">
      <c r="E79" s="81" t="s">
        <v>262</v>
      </c>
      <c r="F79" t="s">
        <v>307</v>
      </c>
    </row>
    <row r="80" spans="5:6">
      <c r="E80" s="81" t="s">
        <v>264</v>
      </c>
      <c r="F80" t="s">
        <v>307</v>
      </c>
    </row>
    <row r="81" spans="5:6">
      <c r="E81" s="81" t="s">
        <v>265</v>
      </c>
      <c r="F81" t="s">
        <v>307</v>
      </c>
    </row>
    <row r="82" spans="5:6">
      <c r="E82" s="81" t="s">
        <v>270</v>
      </c>
      <c r="F82" t="s">
        <v>307</v>
      </c>
    </row>
    <row r="83" spans="5:6">
      <c r="E83" s="81" t="s">
        <v>274</v>
      </c>
      <c r="F83" t="s">
        <v>307</v>
      </c>
    </row>
    <row r="84" spans="5:6">
      <c r="E84" s="81" t="s">
        <v>275</v>
      </c>
      <c r="F84" t="s">
        <v>307</v>
      </c>
    </row>
    <row r="85" spans="5:6">
      <c r="E85" s="81" t="s">
        <v>230</v>
      </c>
      <c r="F85" t="s">
        <v>307</v>
      </c>
    </row>
    <row r="86" spans="5:6">
      <c r="E86" s="81" t="s">
        <v>277</v>
      </c>
      <c r="F86" t="s">
        <v>307</v>
      </c>
    </row>
    <row r="87" spans="5:6">
      <c r="E87" s="81" t="s">
        <v>281</v>
      </c>
      <c r="F87" t="s">
        <v>307</v>
      </c>
    </row>
    <row r="88" spans="5:6">
      <c r="E88" s="81" t="s">
        <v>283</v>
      </c>
      <c r="F88" t="s">
        <v>307</v>
      </c>
    </row>
    <row r="89" spans="5:6">
      <c r="E89" s="81" t="s">
        <v>286</v>
      </c>
      <c r="F89" t="s">
        <v>307</v>
      </c>
    </row>
    <row r="90" spans="5:6">
      <c r="E90" s="81" t="s">
        <v>287</v>
      </c>
      <c r="F90" t="s">
        <v>307</v>
      </c>
    </row>
    <row r="91" spans="5:6">
      <c r="E91" s="81" t="s">
        <v>293</v>
      </c>
      <c r="F91" t="s">
        <v>307</v>
      </c>
    </row>
    <row r="92" spans="5:6">
      <c r="E92" s="81" t="s">
        <v>296</v>
      </c>
      <c r="F92" t="s">
        <v>307</v>
      </c>
    </row>
    <row r="96" spans="5:6" ht="141.75" customHeight="1">
      <c r="E96" s="83" t="s">
        <v>310</v>
      </c>
    </row>
    <row r="97" spans="5:5" ht="141.75" customHeight="1">
      <c r="E97" s="83" t="s">
        <v>310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AEAAD-5E02-4487-A6C3-D1A05FA15986}">
  <dimension ref="A3:I219"/>
  <sheetViews>
    <sheetView topLeftCell="A193" zoomScale="70" zoomScaleNormal="70" workbookViewId="0">
      <selection activeCell="F219" sqref="F219"/>
    </sheetView>
  </sheetViews>
  <sheetFormatPr defaultRowHeight="15"/>
  <cols>
    <col min="1" max="1" width="25" bestFit="1" customWidth="1"/>
    <col min="2" max="2" width="18.7109375" bestFit="1" customWidth="1"/>
    <col min="3" max="3" width="39" bestFit="1" customWidth="1"/>
    <col min="4" max="4" width="38.140625" bestFit="1" customWidth="1"/>
    <col min="5" max="5" width="27.28515625" bestFit="1" customWidth="1"/>
    <col min="6" max="6" width="14.85546875" bestFit="1" customWidth="1"/>
    <col min="8" max="8" width="14.85546875" bestFit="1" customWidth="1"/>
  </cols>
  <sheetData>
    <row r="3" spans="1:8">
      <c r="A3" s="78" t="s">
        <v>303</v>
      </c>
      <c r="B3" t="s">
        <v>314</v>
      </c>
      <c r="C3" t="s">
        <v>315</v>
      </c>
      <c r="D3" t="s">
        <v>316</v>
      </c>
      <c r="E3" t="s">
        <v>317</v>
      </c>
    </row>
    <row r="4" spans="1:8">
      <c r="A4" s="79" t="s">
        <v>298</v>
      </c>
      <c r="B4" s="80">
        <v>5.9083899999999998</v>
      </c>
      <c r="C4" s="80">
        <v>4.8344800000000001</v>
      </c>
      <c r="D4" s="80">
        <v>2.9006880000000002</v>
      </c>
      <c r="E4" s="80">
        <v>1.933792</v>
      </c>
    </row>
    <row r="5" spans="1:8">
      <c r="A5" s="82" t="s">
        <v>44</v>
      </c>
      <c r="B5" s="80"/>
      <c r="C5" s="80"/>
      <c r="D5" s="80"/>
      <c r="E5" s="80"/>
    </row>
    <row r="6" spans="1:8">
      <c r="A6" s="190" t="s">
        <v>1</v>
      </c>
      <c r="B6" s="80">
        <v>3.0596100000000002</v>
      </c>
      <c r="C6" s="80">
        <v>1.76231</v>
      </c>
      <c r="D6" s="80">
        <v>0.59918540000000009</v>
      </c>
      <c r="E6" s="80">
        <v>1.1631246</v>
      </c>
    </row>
    <row r="7" spans="1:8">
      <c r="A7" s="190" t="s">
        <v>300</v>
      </c>
      <c r="B7" s="80">
        <v>1.9315199999999999</v>
      </c>
      <c r="C7" s="80">
        <v>1.23007</v>
      </c>
      <c r="D7" s="80">
        <v>1.23007</v>
      </c>
      <c r="E7" s="80">
        <v>0</v>
      </c>
    </row>
    <row r="8" spans="1:8">
      <c r="A8" s="82" t="s">
        <v>45</v>
      </c>
      <c r="B8" s="80"/>
      <c r="C8" s="80"/>
      <c r="D8" s="80"/>
      <c r="E8" s="80"/>
    </row>
    <row r="9" spans="1:8">
      <c r="A9" s="190" t="s">
        <v>1</v>
      </c>
      <c r="B9" s="80">
        <v>5.9083899999999998</v>
      </c>
      <c r="C9" s="80">
        <v>4.8344800000000001</v>
      </c>
      <c r="D9" s="80">
        <v>2.9006880000000002</v>
      </c>
      <c r="E9" s="80">
        <v>1.933792</v>
      </c>
    </row>
    <row r="10" spans="1:8">
      <c r="A10" s="190" t="s">
        <v>300</v>
      </c>
      <c r="B10" s="80">
        <v>2.0003899999999999</v>
      </c>
      <c r="C10" s="80">
        <v>1.32579</v>
      </c>
      <c r="D10" s="80">
        <v>1.32579</v>
      </c>
      <c r="E10" s="80">
        <v>0</v>
      </c>
    </row>
    <row r="11" spans="1:8">
      <c r="A11" s="190" t="s">
        <v>313</v>
      </c>
      <c r="B11" s="80">
        <v>2.2412000000000001</v>
      </c>
      <c r="C11" s="80">
        <v>1.6458699999999999</v>
      </c>
      <c r="D11" s="80">
        <v>0</v>
      </c>
      <c r="E11" s="80">
        <v>1.6458699999999999</v>
      </c>
      <c r="G11" s="191">
        <f>G12/F12</f>
        <v>0.56143947283721718</v>
      </c>
      <c r="H11" s="192">
        <f>H12/F12</f>
        <v>0.43856052716278288</v>
      </c>
    </row>
    <row r="12" spans="1:8">
      <c r="A12" s="190" t="s">
        <v>301</v>
      </c>
      <c r="B12" s="80">
        <v>0.15632299999999999</v>
      </c>
      <c r="C12" s="80">
        <v>0.11624900000000001</v>
      </c>
      <c r="D12" s="80">
        <v>7.2248753500000013E-2</v>
      </c>
      <c r="E12" s="80">
        <v>4.4000246499999993E-2</v>
      </c>
      <c r="F12">
        <f>SUM(C5:C12)</f>
        <v>10.914769</v>
      </c>
      <c r="G12">
        <f t="shared" ref="G12:H12" si="0">SUM(D5:D12)</f>
        <v>6.1279821534999996</v>
      </c>
      <c r="H12">
        <f t="shared" si="0"/>
        <v>4.7867868465000001</v>
      </c>
    </row>
    <row r="13" spans="1:8">
      <c r="A13" s="79" t="s">
        <v>305</v>
      </c>
      <c r="B13" s="80">
        <v>54.372599999999998</v>
      </c>
      <c r="C13" s="80">
        <v>22.616099999999999</v>
      </c>
      <c r="D13" s="80">
        <v>11.30805</v>
      </c>
      <c r="E13" s="80">
        <v>14.305032000000001</v>
      </c>
    </row>
    <row r="14" spans="1:8">
      <c r="A14" s="82" t="s">
        <v>34</v>
      </c>
      <c r="B14" s="80"/>
      <c r="C14" s="80"/>
      <c r="D14" s="80"/>
      <c r="E14" s="80"/>
    </row>
    <row r="15" spans="1:8">
      <c r="A15" s="190" t="s">
        <v>1</v>
      </c>
      <c r="B15" s="80">
        <v>26.133500000000002</v>
      </c>
      <c r="C15" s="80">
        <v>18.820900000000002</v>
      </c>
      <c r="D15" s="80">
        <v>5.6462700000000003</v>
      </c>
      <c r="E15" s="80">
        <v>13.174630000000001</v>
      </c>
    </row>
    <row r="16" spans="1:8">
      <c r="A16" s="190" t="s">
        <v>300</v>
      </c>
      <c r="B16" s="80">
        <v>3.6793300000000002</v>
      </c>
      <c r="C16" s="80">
        <v>0.47645700000000002</v>
      </c>
      <c r="D16" s="80">
        <v>0.47645700000000002</v>
      </c>
      <c r="E16" s="80">
        <v>0</v>
      </c>
    </row>
    <row r="17" spans="1:5">
      <c r="A17" s="82" t="s">
        <v>232</v>
      </c>
      <c r="B17" s="80"/>
      <c r="C17" s="80"/>
      <c r="D17" s="80"/>
      <c r="E17" s="80"/>
    </row>
    <row r="18" spans="1:5">
      <c r="A18" s="190" t="s">
        <v>49</v>
      </c>
      <c r="B18" s="80">
        <v>0.78290000000000004</v>
      </c>
      <c r="C18" s="80">
        <v>0.24173900000000001</v>
      </c>
      <c r="D18" s="80">
        <v>0.17405208</v>
      </c>
      <c r="E18" s="80">
        <v>6.7686920000000012E-2</v>
      </c>
    </row>
    <row r="19" spans="1:5">
      <c r="A19" s="82" t="s">
        <v>236</v>
      </c>
      <c r="B19" s="80"/>
      <c r="C19" s="80"/>
      <c r="D19" s="80"/>
      <c r="E19" s="80"/>
    </row>
    <row r="20" spans="1:5">
      <c r="A20" s="190" t="s">
        <v>1</v>
      </c>
      <c r="B20" s="80">
        <v>17.492000000000001</v>
      </c>
      <c r="C20" s="80">
        <v>0.48498799999999997</v>
      </c>
      <c r="D20" s="80">
        <v>8.390292399999999E-3</v>
      </c>
      <c r="E20" s="80">
        <v>0.47659770759999998</v>
      </c>
    </row>
    <row r="21" spans="1:5">
      <c r="A21" s="82" t="s">
        <v>237</v>
      </c>
      <c r="B21" s="80"/>
      <c r="C21" s="80"/>
      <c r="D21" s="80"/>
      <c r="E21" s="80"/>
    </row>
    <row r="22" spans="1:5">
      <c r="A22" s="190" t="s">
        <v>1</v>
      </c>
      <c r="B22" s="80">
        <v>25.758600000000001</v>
      </c>
      <c r="C22" s="80">
        <v>0.58715200000000001</v>
      </c>
      <c r="D22" s="80">
        <v>8.4315027200000003E-2</v>
      </c>
      <c r="E22" s="80">
        <v>0.50283697279999995</v>
      </c>
    </row>
    <row r="23" spans="1:5">
      <c r="A23" s="190" t="s">
        <v>300</v>
      </c>
      <c r="B23" s="80">
        <v>5.0413600000000001</v>
      </c>
      <c r="C23" s="80">
        <v>1.10805</v>
      </c>
      <c r="D23" s="80">
        <v>1.10805</v>
      </c>
      <c r="E23" s="80">
        <v>0</v>
      </c>
    </row>
    <row r="24" spans="1:5">
      <c r="A24" s="82" t="s">
        <v>238</v>
      </c>
      <c r="B24" s="80"/>
      <c r="C24" s="80"/>
      <c r="D24" s="80"/>
      <c r="E24" s="80"/>
    </row>
    <row r="25" spans="1:5">
      <c r="A25" s="190" t="s">
        <v>49</v>
      </c>
      <c r="B25" s="80">
        <v>0.431479</v>
      </c>
      <c r="C25" s="80">
        <v>0.12543699999999999</v>
      </c>
      <c r="D25" s="80">
        <v>0.1060946146</v>
      </c>
      <c r="E25" s="80">
        <v>1.9342385399999995E-2</v>
      </c>
    </row>
    <row r="26" spans="1:5">
      <c r="A26" s="82" t="s">
        <v>39</v>
      </c>
      <c r="B26" s="80"/>
      <c r="C26" s="80"/>
      <c r="D26" s="80"/>
      <c r="E26" s="80"/>
    </row>
    <row r="27" spans="1:5">
      <c r="A27" s="190" t="s">
        <v>1</v>
      </c>
      <c r="B27" s="80">
        <v>12.4483</v>
      </c>
      <c r="C27" s="80">
        <v>1.8309</v>
      </c>
      <c r="D27" s="80">
        <v>3.6617999999999998E-2</v>
      </c>
      <c r="E27" s="80">
        <v>1.7942819999999999</v>
      </c>
    </row>
    <row r="28" spans="1:5">
      <c r="A28" s="190" t="s">
        <v>302</v>
      </c>
      <c r="B28" s="80">
        <v>0.98656699999999997</v>
      </c>
      <c r="C28" s="80">
        <v>0.48874200000000001</v>
      </c>
      <c r="D28" s="80">
        <v>0</v>
      </c>
      <c r="E28" s="80">
        <v>0.48874200000000001</v>
      </c>
    </row>
    <row r="29" spans="1:5">
      <c r="A29" s="190" t="s">
        <v>301</v>
      </c>
      <c r="B29" s="80">
        <v>1.51983</v>
      </c>
      <c r="C29" s="80">
        <v>0.56734099999999998</v>
      </c>
      <c r="D29" s="80">
        <v>1.2878640700000001E-2</v>
      </c>
      <c r="E29" s="80">
        <v>0.55446235929999999</v>
      </c>
    </row>
    <row r="30" spans="1:5">
      <c r="A30" s="82" t="s">
        <v>247</v>
      </c>
      <c r="B30" s="80"/>
      <c r="C30" s="80"/>
      <c r="D30" s="80"/>
      <c r="E30" s="80"/>
    </row>
    <row r="31" spans="1:5">
      <c r="A31" s="190" t="s">
        <v>1</v>
      </c>
      <c r="B31" s="80">
        <v>10.1265</v>
      </c>
      <c r="C31" s="80">
        <v>0.49654700000000002</v>
      </c>
      <c r="D31" s="80">
        <v>2.08053193E-2</v>
      </c>
      <c r="E31" s="80">
        <v>0.4757416807</v>
      </c>
    </row>
    <row r="32" spans="1:5">
      <c r="A32" s="82" t="s">
        <v>252</v>
      </c>
      <c r="B32" s="80"/>
      <c r="C32" s="80"/>
      <c r="D32" s="80"/>
      <c r="E32" s="80"/>
    </row>
    <row r="33" spans="1:5">
      <c r="A33" s="190" t="s">
        <v>1</v>
      </c>
      <c r="B33" s="80">
        <v>0.80499799999999999</v>
      </c>
      <c r="C33" s="80">
        <v>0.55643399999999998</v>
      </c>
      <c r="D33" s="80">
        <v>0.55643399999999998</v>
      </c>
      <c r="E33" s="80">
        <v>0</v>
      </c>
    </row>
    <row r="34" spans="1:5">
      <c r="A34" s="82" t="s">
        <v>41</v>
      </c>
      <c r="B34" s="80"/>
      <c r="C34" s="80"/>
      <c r="D34" s="80"/>
      <c r="E34" s="80"/>
    </row>
    <row r="35" spans="1:5">
      <c r="A35" s="190" t="s">
        <v>1</v>
      </c>
      <c r="B35" s="80">
        <v>28.648700000000002</v>
      </c>
      <c r="C35" s="80">
        <v>17.029800000000002</v>
      </c>
      <c r="D35" s="80">
        <v>2.7247680000000005</v>
      </c>
      <c r="E35" s="80">
        <v>14.305032000000001</v>
      </c>
    </row>
    <row r="36" spans="1:5">
      <c r="A36" s="190" t="s">
        <v>49</v>
      </c>
      <c r="B36" s="80">
        <v>3.6571400000000001</v>
      </c>
      <c r="C36" s="80">
        <v>2.0076100000000001</v>
      </c>
      <c r="D36" s="80">
        <v>0.33025184500000004</v>
      </c>
      <c r="E36" s="80">
        <v>1.6773581550000001</v>
      </c>
    </row>
    <row r="37" spans="1:5">
      <c r="A37" s="190" t="s">
        <v>300</v>
      </c>
      <c r="B37" s="80">
        <v>2.2755399999999999</v>
      </c>
      <c r="C37" s="80">
        <v>0.81704699999999997</v>
      </c>
      <c r="D37" s="80">
        <v>0.81704699999999997</v>
      </c>
      <c r="E37" s="80">
        <v>0</v>
      </c>
    </row>
    <row r="38" spans="1:5">
      <c r="A38" s="82" t="s">
        <v>42</v>
      </c>
      <c r="B38" s="80"/>
      <c r="C38" s="80"/>
      <c r="D38" s="80"/>
      <c r="E38" s="80"/>
    </row>
    <row r="39" spans="1:5">
      <c r="A39" s="190" t="s">
        <v>300</v>
      </c>
      <c r="B39" s="80">
        <v>3.4573199999999998E-2</v>
      </c>
      <c r="C39" s="80">
        <v>3.4573199999999998E-2</v>
      </c>
      <c r="D39" s="80">
        <v>3.4573199999999998E-2</v>
      </c>
      <c r="E39" s="80">
        <v>0</v>
      </c>
    </row>
    <row r="40" spans="1:5">
      <c r="A40" s="82" t="s">
        <v>261</v>
      </c>
      <c r="B40" s="80"/>
      <c r="C40" s="80"/>
      <c r="D40" s="80"/>
      <c r="E40" s="80"/>
    </row>
    <row r="41" spans="1:5">
      <c r="A41" s="190" t="s">
        <v>1</v>
      </c>
      <c r="B41" s="80">
        <v>13.4908</v>
      </c>
      <c r="C41" s="80">
        <v>1.73251</v>
      </c>
      <c r="D41" s="80">
        <v>0.51975300000000002</v>
      </c>
      <c r="E41" s="80">
        <v>1.2127569999999999</v>
      </c>
    </row>
    <row r="42" spans="1:5">
      <c r="A42" s="190" t="s">
        <v>300</v>
      </c>
      <c r="B42" s="80">
        <v>1.61835</v>
      </c>
      <c r="C42" s="80">
        <v>0.53717199999999998</v>
      </c>
      <c r="D42" s="80">
        <v>0.53717199999999998</v>
      </c>
      <c r="E42" s="80">
        <v>0</v>
      </c>
    </row>
    <row r="43" spans="1:5">
      <c r="A43" s="82" t="s">
        <v>43</v>
      </c>
      <c r="B43" s="80"/>
      <c r="C43" s="80"/>
      <c r="D43" s="80"/>
      <c r="E43" s="80"/>
    </row>
    <row r="44" spans="1:5">
      <c r="A44" s="190" t="s">
        <v>1</v>
      </c>
      <c r="B44" s="80">
        <v>54.372599999999998</v>
      </c>
      <c r="C44" s="80">
        <v>22.616099999999999</v>
      </c>
      <c r="D44" s="80">
        <v>11.30805</v>
      </c>
      <c r="E44" s="80">
        <v>11.30805</v>
      </c>
    </row>
    <row r="45" spans="1:5">
      <c r="A45" s="190" t="s">
        <v>49</v>
      </c>
      <c r="B45" s="80">
        <v>4.9046900000000004</v>
      </c>
      <c r="C45" s="80">
        <v>3.24037</v>
      </c>
      <c r="D45" s="80">
        <v>1.8000255350000001</v>
      </c>
      <c r="E45" s="80">
        <v>1.4403444649999999</v>
      </c>
    </row>
    <row r="46" spans="1:5">
      <c r="A46" s="190" t="s">
        <v>300</v>
      </c>
      <c r="B46" s="80">
        <v>4.3271899999999999</v>
      </c>
      <c r="C46" s="80">
        <v>2.3424100000000001</v>
      </c>
      <c r="D46" s="80">
        <v>2.3424100000000001</v>
      </c>
      <c r="E46" s="80">
        <v>0</v>
      </c>
    </row>
    <row r="47" spans="1:5">
      <c r="A47" s="82" t="s">
        <v>269</v>
      </c>
      <c r="B47" s="80"/>
      <c r="C47" s="80"/>
      <c r="D47" s="80"/>
      <c r="E47" s="80"/>
    </row>
    <row r="48" spans="1:5">
      <c r="A48" s="190" t="s">
        <v>1</v>
      </c>
      <c r="B48" s="80">
        <v>16.604099999999999</v>
      </c>
      <c r="C48" s="80">
        <v>3.7898700000000001</v>
      </c>
      <c r="D48" s="80">
        <v>0.66625914600000002</v>
      </c>
      <c r="E48" s="80">
        <v>3.1236108539999998</v>
      </c>
    </row>
    <row r="49" spans="1:5">
      <c r="A49" s="190" t="s">
        <v>300</v>
      </c>
      <c r="B49" s="80">
        <v>3.5182199999999999</v>
      </c>
      <c r="C49" s="80">
        <v>0.753104</v>
      </c>
      <c r="D49" s="80">
        <v>0.753104</v>
      </c>
      <c r="E49" s="80">
        <v>0</v>
      </c>
    </row>
    <row r="50" spans="1:5">
      <c r="A50" s="82" t="s">
        <v>46</v>
      </c>
      <c r="B50" s="80"/>
      <c r="C50" s="80"/>
      <c r="D50" s="80"/>
      <c r="E50" s="80"/>
    </row>
    <row r="51" spans="1:5">
      <c r="A51" s="190" t="s">
        <v>1</v>
      </c>
      <c r="B51" s="80">
        <v>4.46312</v>
      </c>
      <c r="C51" s="80">
        <v>2.1464599999999998</v>
      </c>
      <c r="D51" s="80">
        <v>0.17171679999999998</v>
      </c>
      <c r="E51" s="80">
        <v>1.9747431999999998</v>
      </c>
    </row>
    <row r="52" spans="1:5">
      <c r="A52" s="190" t="s">
        <v>49</v>
      </c>
      <c r="B52" s="80">
        <v>1.50576</v>
      </c>
      <c r="C52" s="80">
        <v>0.96037300000000003</v>
      </c>
      <c r="D52" s="80">
        <v>8.2496040700000009E-2</v>
      </c>
      <c r="E52" s="80">
        <v>0.87787695929999998</v>
      </c>
    </row>
    <row r="53" spans="1:5">
      <c r="A53" s="82" t="s">
        <v>47</v>
      </c>
      <c r="B53" s="80"/>
      <c r="C53" s="80"/>
      <c r="D53" s="80"/>
      <c r="E53" s="80"/>
    </row>
    <row r="54" spans="1:5">
      <c r="A54" s="190" t="s">
        <v>1</v>
      </c>
      <c r="B54" s="80">
        <v>14.1403</v>
      </c>
      <c r="C54" s="80">
        <v>7.3103300000000004</v>
      </c>
      <c r="D54" s="80">
        <v>0.58482640000000008</v>
      </c>
      <c r="E54" s="80">
        <v>6.7255036000000006</v>
      </c>
    </row>
    <row r="55" spans="1:5">
      <c r="A55" s="190" t="s">
        <v>49</v>
      </c>
      <c r="B55" s="80">
        <v>0.16780900000000001</v>
      </c>
      <c r="C55" s="80">
        <v>0.16780900000000001</v>
      </c>
      <c r="D55" s="80">
        <v>1.7351450600000002E-2</v>
      </c>
      <c r="E55" s="80">
        <v>0.1504575494</v>
      </c>
    </row>
    <row r="56" spans="1:5">
      <c r="A56" s="82" t="s">
        <v>278</v>
      </c>
      <c r="B56" s="80"/>
      <c r="C56" s="80"/>
      <c r="D56" s="80"/>
      <c r="E56" s="80"/>
    </row>
    <row r="57" spans="1:5">
      <c r="A57" s="190" t="s">
        <v>1</v>
      </c>
      <c r="B57" s="80">
        <v>2.1728000000000001</v>
      </c>
      <c r="C57" s="80">
        <v>0.76457299999999995</v>
      </c>
      <c r="D57" s="80">
        <v>0.18349751999999997</v>
      </c>
      <c r="E57" s="80">
        <v>0.58107547999999998</v>
      </c>
    </row>
    <row r="58" spans="1:5">
      <c r="A58" s="190" t="s">
        <v>49</v>
      </c>
      <c r="B58" s="80">
        <v>0.87569799999999998</v>
      </c>
      <c r="C58" s="80">
        <v>0.223937</v>
      </c>
      <c r="D58" s="80">
        <v>5.4439084700000001E-2</v>
      </c>
      <c r="E58" s="80">
        <v>0.1694979153</v>
      </c>
    </row>
    <row r="59" spans="1:5">
      <c r="A59" s="82" t="s">
        <v>48</v>
      </c>
      <c r="B59" s="80"/>
      <c r="C59" s="80"/>
      <c r="D59" s="80"/>
      <c r="E59" s="80"/>
    </row>
    <row r="60" spans="1:5">
      <c r="A60" s="190" t="s">
        <v>1</v>
      </c>
      <c r="B60" s="80">
        <v>18.036100000000001</v>
      </c>
      <c r="C60" s="80">
        <v>4.52468</v>
      </c>
      <c r="D60" s="80">
        <v>0.36197440000000003</v>
      </c>
      <c r="E60" s="80">
        <v>4.1627055999999998</v>
      </c>
    </row>
    <row r="61" spans="1:5">
      <c r="A61" s="190" t="s">
        <v>313</v>
      </c>
      <c r="B61" s="80">
        <v>0.77768899999999996</v>
      </c>
      <c r="C61" s="80">
        <v>0.42919800000000002</v>
      </c>
      <c r="D61" s="80">
        <v>0</v>
      </c>
      <c r="E61" s="80">
        <v>0.42919800000000002</v>
      </c>
    </row>
    <row r="62" spans="1:5">
      <c r="A62" s="190" t="s">
        <v>301</v>
      </c>
      <c r="B62" s="80">
        <v>2.5695999999999999</v>
      </c>
      <c r="C62" s="80">
        <v>1.23369</v>
      </c>
      <c r="D62" s="80">
        <v>0.100422366</v>
      </c>
      <c r="E62" s="80">
        <v>1.1332676339999999</v>
      </c>
    </row>
    <row r="63" spans="1:5">
      <c r="A63" s="82" t="s">
        <v>285</v>
      </c>
      <c r="B63" s="80"/>
      <c r="C63" s="80"/>
      <c r="D63" s="80"/>
      <c r="E63" s="80"/>
    </row>
    <row r="64" spans="1:5">
      <c r="A64" s="190" t="s">
        <v>1</v>
      </c>
      <c r="B64" s="80">
        <v>36.147399999999998</v>
      </c>
      <c r="C64" s="80">
        <v>8.1243800000000004</v>
      </c>
      <c r="D64" s="80">
        <v>0.40621900000000005</v>
      </c>
      <c r="E64" s="80">
        <v>7.7181610000000003</v>
      </c>
    </row>
    <row r="65" spans="1:8">
      <c r="A65" s="190" t="s">
        <v>49</v>
      </c>
      <c r="B65" s="80">
        <v>2.0444499999999999</v>
      </c>
      <c r="C65" s="80">
        <v>0.50631499999999996</v>
      </c>
      <c r="D65" s="80">
        <v>2.4100593999999999E-2</v>
      </c>
      <c r="E65" s="80">
        <v>0.48221440599999998</v>
      </c>
    </row>
    <row r="66" spans="1:8">
      <c r="A66" s="190" t="s">
        <v>300</v>
      </c>
      <c r="B66" s="80">
        <v>3.21305</v>
      </c>
      <c r="C66" s="80">
        <v>0.31583800000000001</v>
      </c>
      <c r="D66" s="80">
        <v>0.31583800000000001</v>
      </c>
      <c r="E66" s="80">
        <v>0</v>
      </c>
    </row>
    <row r="67" spans="1:8">
      <c r="A67" s="82" t="s">
        <v>290</v>
      </c>
      <c r="B67" s="80"/>
      <c r="C67" s="80"/>
      <c r="D67" s="80"/>
      <c r="E67" s="80"/>
    </row>
    <row r="68" spans="1:8">
      <c r="A68" s="190" t="s">
        <v>1</v>
      </c>
      <c r="B68" s="80">
        <v>16.7117</v>
      </c>
      <c r="C68" s="80">
        <v>0.61513300000000004</v>
      </c>
      <c r="D68" s="80">
        <v>9.719101400000001E-3</v>
      </c>
      <c r="E68" s="80">
        <v>0.60541389860000006</v>
      </c>
    </row>
    <row r="69" spans="1:8">
      <c r="A69" s="82" t="s">
        <v>294</v>
      </c>
      <c r="B69" s="80"/>
      <c r="C69" s="80"/>
      <c r="D69" s="80"/>
      <c r="E69" s="80"/>
    </row>
    <row r="70" spans="1:8">
      <c r="A70" s="190" t="s">
        <v>1</v>
      </c>
      <c r="B70" s="80">
        <v>12.253399999999999</v>
      </c>
      <c r="C70" s="80">
        <v>0.375448</v>
      </c>
      <c r="D70" s="80">
        <v>0.1089550096</v>
      </c>
      <c r="E70" s="80">
        <v>0.26649299040000002</v>
      </c>
    </row>
    <row r="71" spans="1:8">
      <c r="A71" s="82" t="s">
        <v>297</v>
      </c>
      <c r="B71" s="80"/>
      <c r="C71" s="80"/>
      <c r="D71" s="80"/>
      <c r="E71" s="80"/>
    </row>
    <row r="72" spans="1:8">
      <c r="A72" s="190" t="s">
        <v>1</v>
      </c>
      <c r="B72" s="80">
        <v>33.800600000000003</v>
      </c>
      <c r="C72" s="80">
        <v>7.0812600000000003</v>
      </c>
      <c r="D72" s="80">
        <v>0.84975120000000004</v>
      </c>
      <c r="E72" s="80">
        <v>6.2315088000000003</v>
      </c>
    </row>
    <row r="73" spans="1:8">
      <c r="A73" s="190" t="s">
        <v>49</v>
      </c>
      <c r="B73" s="80">
        <v>4.9495100000000001</v>
      </c>
      <c r="C73" s="80">
        <v>0.62858599999999998</v>
      </c>
      <c r="D73" s="80">
        <v>7.8950401599999998E-2</v>
      </c>
      <c r="E73" s="80">
        <v>0.54963559839999998</v>
      </c>
      <c r="G73" s="191">
        <f>G74/F74</f>
        <v>0.29333216087142527</v>
      </c>
      <c r="H73" s="192">
        <f>H74/F74</f>
        <v>0.70666783912857456</v>
      </c>
    </row>
    <row r="74" spans="1:8">
      <c r="A74" s="190" t="s">
        <v>300</v>
      </c>
      <c r="B74" s="80">
        <v>2.2463700000000002</v>
      </c>
      <c r="C74" s="80">
        <v>0.90544899999999995</v>
      </c>
      <c r="D74" s="80">
        <v>0.90544899999999995</v>
      </c>
      <c r="E74" s="80">
        <v>0</v>
      </c>
      <c r="F74">
        <f>SUM(C14:C74)</f>
        <v>116.99871220000001</v>
      </c>
      <c r="G74">
        <f t="shared" ref="G74:H74" si="1">SUM(D14:D74)</f>
        <v>34.319485068799992</v>
      </c>
      <c r="H74">
        <f t="shared" si="1"/>
        <v>82.679227131200008</v>
      </c>
    </row>
    <row r="75" spans="1:8">
      <c r="A75" s="79" t="s">
        <v>306</v>
      </c>
      <c r="B75" s="80">
        <v>27.6968</v>
      </c>
      <c r="C75" s="80">
        <v>7.8475099999999998</v>
      </c>
      <c r="D75" s="80">
        <v>4.3161304999999999</v>
      </c>
      <c r="E75" s="80">
        <v>4.3830295079999999</v>
      </c>
    </row>
    <row r="76" spans="1:8">
      <c r="A76" s="82" t="s">
        <v>231</v>
      </c>
      <c r="B76" s="80"/>
      <c r="C76" s="80"/>
      <c r="D76" s="80"/>
      <c r="E76" s="80"/>
    </row>
    <row r="77" spans="1:8">
      <c r="A77" s="190" t="s">
        <v>1</v>
      </c>
      <c r="B77" s="80">
        <v>0.146922</v>
      </c>
      <c r="C77" s="80">
        <v>1.0699800000000001E-2</v>
      </c>
      <c r="D77" s="80">
        <v>1.0699800000000001E-2</v>
      </c>
      <c r="E77" s="80">
        <v>0</v>
      </c>
    </row>
    <row r="78" spans="1:8">
      <c r="A78" s="190" t="s">
        <v>49</v>
      </c>
      <c r="B78" s="80">
        <v>0.77489699999999995</v>
      </c>
      <c r="C78" s="80">
        <v>0.220197</v>
      </c>
      <c r="D78" s="80">
        <v>0.220197</v>
      </c>
      <c r="E78" s="80">
        <v>0</v>
      </c>
    </row>
    <row r="79" spans="1:8">
      <c r="A79" s="82" t="s">
        <v>311</v>
      </c>
      <c r="B79" s="80"/>
      <c r="C79" s="80"/>
      <c r="D79" s="80"/>
      <c r="E79" s="80"/>
    </row>
    <row r="80" spans="1:8">
      <c r="A80" s="190" t="s">
        <v>1</v>
      </c>
      <c r="B80" s="80">
        <v>4.78573</v>
      </c>
      <c r="C80" s="80">
        <v>3.0052099999999999</v>
      </c>
      <c r="D80" s="80">
        <v>0.75130249999999998</v>
      </c>
      <c r="E80" s="80">
        <v>2.2539075</v>
      </c>
    </row>
    <row r="81" spans="1:5">
      <c r="A81" s="190" t="s">
        <v>49</v>
      </c>
      <c r="B81" s="80">
        <v>1.56321</v>
      </c>
      <c r="C81" s="80">
        <v>0.60624599999999995</v>
      </c>
      <c r="D81" s="80">
        <v>0.15635084339999999</v>
      </c>
      <c r="E81" s="80">
        <v>0.44989515659999996</v>
      </c>
    </row>
    <row r="82" spans="1:5">
      <c r="A82" s="82" t="s">
        <v>34</v>
      </c>
      <c r="B82" s="80"/>
      <c r="C82" s="80"/>
      <c r="D82" s="80"/>
      <c r="E82" s="80"/>
    </row>
    <row r="83" spans="1:5">
      <c r="A83" s="190" t="s">
        <v>49</v>
      </c>
      <c r="B83" s="80">
        <v>1.59375</v>
      </c>
      <c r="C83" s="80">
        <v>0.94381999999999999</v>
      </c>
      <c r="D83" s="80">
        <v>0.259172972</v>
      </c>
      <c r="E83" s="80">
        <v>0.68464702799999999</v>
      </c>
    </row>
    <row r="84" spans="1:5">
      <c r="A84" s="190" t="s">
        <v>300</v>
      </c>
      <c r="B84" s="80">
        <v>3.6793300000000002</v>
      </c>
      <c r="C84" s="80">
        <v>1.8971199999999999</v>
      </c>
      <c r="D84" s="80">
        <v>1.8971199999999999</v>
      </c>
      <c r="E84" s="80">
        <v>0.42425000000000002</v>
      </c>
    </row>
    <row r="85" spans="1:5">
      <c r="A85" s="82" t="s">
        <v>232</v>
      </c>
      <c r="B85" s="80"/>
      <c r="C85" s="80"/>
      <c r="D85" s="80"/>
      <c r="E85" s="80"/>
    </row>
    <row r="86" spans="1:5">
      <c r="A86" s="190" t="s">
        <v>1</v>
      </c>
      <c r="B86" s="80">
        <v>9.9182000000000006</v>
      </c>
      <c r="C86" s="80">
        <v>0.22628899999999999</v>
      </c>
      <c r="D86" s="80">
        <v>5.573224999999999E-2</v>
      </c>
      <c r="E86" s="80">
        <v>0.22628899999999999</v>
      </c>
    </row>
    <row r="87" spans="1:5">
      <c r="A87" s="190" t="s">
        <v>300</v>
      </c>
      <c r="B87" s="80">
        <v>4.5602299999999998</v>
      </c>
      <c r="C87" s="80">
        <v>9.6361500000000003E-2</v>
      </c>
      <c r="D87" s="80">
        <v>9.6361500000000003E-2</v>
      </c>
      <c r="E87" s="80">
        <v>0</v>
      </c>
    </row>
    <row r="88" spans="1:5">
      <c r="A88" s="82" t="s">
        <v>236</v>
      </c>
      <c r="B88" s="80"/>
      <c r="C88" s="80"/>
      <c r="D88" s="80"/>
      <c r="E88" s="80"/>
    </row>
    <row r="89" spans="1:5">
      <c r="A89" s="190" t="s">
        <v>1</v>
      </c>
      <c r="B89" s="80">
        <v>17.492000000000001</v>
      </c>
      <c r="C89" s="80">
        <v>0.48553299999999999</v>
      </c>
      <c r="D89" s="80">
        <v>8.3997208999999993E-3</v>
      </c>
      <c r="E89" s="80">
        <v>0.47713327909999997</v>
      </c>
    </row>
    <row r="90" spans="1:5">
      <c r="A90" s="82" t="s">
        <v>237</v>
      </c>
      <c r="B90" s="80"/>
      <c r="C90" s="80"/>
      <c r="D90" s="80"/>
      <c r="E90" s="80"/>
    </row>
    <row r="91" spans="1:5">
      <c r="A91" s="190" t="s">
        <v>1</v>
      </c>
      <c r="B91" s="80">
        <v>25.758600000000001</v>
      </c>
      <c r="C91" s="80">
        <v>5.1179699999999997</v>
      </c>
      <c r="D91" s="80">
        <v>0.734940492</v>
      </c>
      <c r="E91" s="80">
        <v>4.3830295079999999</v>
      </c>
    </row>
    <row r="92" spans="1:5">
      <c r="A92" s="82" t="s">
        <v>238</v>
      </c>
      <c r="B92" s="80"/>
      <c r="C92" s="80"/>
      <c r="D92" s="80"/>
      <c r="E92" s="80"/>
    </row>
    <row r="93" spans="1:5">
      <c r="A93" s="190" t="s">
        <v>1</v>
      </c>
      <c r="B93" s="80">
        <v>4.0646899999999997</v>
      </c>
      <c r="C93" s="80">
        <v>1.74719</v>
      </c>
      <c r="D93" s="80">
        <v>1.3977520000000001</v>
      </c>
      <c r="E93" s="80">
        <v>0.34943799999999992</v>
      </c>
    </row>
    <row r="94" spans="1:5">
      <c r="A94" s="190" t="s">
        <v>49</v>
      </c>
      <c r="B94" s="80">
        <v>0.431479</v>
      </c>
      <c r="C94" s="80">
        <v>0.237175</v>
      </c>
      <c r="D94" s="80">
        <v>0.20060261499999998</v>
      </c>
      <c r="E94" s="80">
        <v>3.6572385000000013E-2</v>
      </c>
    </row>
    <row r="95" spans="1:5">
      <c r="A95" s="82" t="s">
        <v>35</v>
      </c>
      <c r="B95" s="80"/>
      <c r="C95" s="80"/>
      <c r="D95" s="80"/>
      <c r="E95" s="80"/>
    </row>
    <row r="96" spans="1:5">
      <c r="A96" s="190" t="s">
        <v>1</v>
      </c>
      <c r="B96" s="80">
        <v>2.8976999999999999</v>
      </c>
      <c r="C96" s="80">
        <v>2.0425599999999999</v>
      </c>
      <c r="D96" s="80">
        <v>1.123408</v>
      </c>
      <c r="E96" s="80">
        <v>0.91915199999999997</v>
      </c>
    </row>
    <row r="97" spans="1:5">
      <c r="A97" s="190" t="s">
        <v>49</v>
      </c>
      <c r="B97" s="80">
        <v>0.96327300000000005</v>
      </c>
      <c r="C97" s="80">
        <v>0.45173799999999997</v>
      </c>
      <c r="D97" s="80">
        <v>0.25116632799999999</v>
      </c>
      <c r="E97" s="80">
        <v>0.20057167199999998</v>
      </c>
    </row>
    <row r="98" spans="1:5">
      <c r="A98" s="190" t="s">
        <v>300</v>
      </c>
      <c r="B98" s="80">
        <v>2.0895899999999999E-2</v>
      </c>
      <c r="C98" s="80">
        <v>2.0895899999999999E-2</v>
      </c>
      <c r="D98" s="80">
        <v>2.0895899999999999E-2</v>
      </c>
      <c r="E98" s="80">
        <v>0</v>
      </c>
    </row>
    <row r="99" spans="1:5">
      <c r="A99" s="82" t="s">
        <v>36</v>
      </c>
      <c r="B99" s="80"/>
      <c r="C99" s="80"/>
      <c r="D99" s="80"/>
      <c r="E99" s="80"/>
    </row>
    <row r="100" spans="1:5">
      <c r="A100" s="190" t="s">
        <v>1</v>
      </c>
      <c r="B100" s="80">
        <v>4.7898800000000001</v>
      </c>
      <c r="C100" s="80">
        <v>1.99417</v>
      </c>
      <c r="D100" s="80">
        <v>0.4985425</v>
      </c>
      <c r="E100" s="80">
        <v>1.4956274999999999</v>
      </c>
    </row>
    <row r="101" spans="1:5">
      <c r="A101" s="190" t="s">
        <v>49</v>
      </c>
      <c r="B101" s="80">
        <v>1.2456199999999999</v>
      </c>
      <c r="C101" s="80">
        <v>0.70947099999999996</v>
      </c>
      <c r="D101" s="80">
        <v>0.1808441579</v>
      </c>
      <c r="E101" s="80">
        <v>0.52862684209999999</v>
      </c>
    </row>
    <row r="102" spans="1:5">
      <c r="A102" s="82" t="s">
        <v>37</v>
      </c>
      <c r="B102" s="80"/>
      <c r="C102" s="80"/>
      <c r="D102" s="80"/>
      <c r="E102" s="80"/>
    </row>
    <row r="103" spans="1:5">
      <c r="A103" s="190" t="s">
        <v>1</v>
      </c>
      <c r="B103" s="80">
        <v>27.6968</v>
      </c>
      <c r="C103" s="80">
        <v>1.49458</v>
      </c>
      <c r="D103" s="80">
        <v>0.74729000000000001</v>
      </c>
      <c r="E103" s="80">
        <v>0.74729000000000001</v>
      </c>
    </row>
    <row r="104" spans="1:5">
      <c r="A104" s="190" t="s">
        <v>300</v>
      </c>
      <c r="B104" s="80">
        <v>8.9897500000000008</v>
      </c>
      <c r="C104" s="80">
        <v>1.5657099999999999</v>
      </c>
      <c r="D104" s="80">
        <v>1.5657099999999999</v>
      </c>
      <c r="E104" s="80">
        <v>0</v>
      </c>
    </row>
    <row r="105" spans="1:5">
      <c r="A105" s="190" t="s">
        <v>301</v>
      </c>
      <c r="B105" s="80">
        <v>0.94821599999999995</v>
      </c>
      <c r="C105" s="80">
        <v>0.94821599999999995</v>
      </c>
      <c r="D105" s="80">
        <v>0.45732457679999999</v>
      </c>
      <c r="E105" s="80">
        <v>0.49089142319999995</v>
      </c>
    </row>
    <row r="106" spans="1:5">
      <c r="A106" s="82" t="s">
        <v>38</v>
      </c>
      <c r="B106" s="80"/>
      <c r="C106" s="80"/>
      <c r="D106" s="80"/>
      <c r="E106" s="80"/>
    </row>
    <row r="107" spans="1:5">
      <c r="A107" s="190" t="s">
        <v>1</v>
      </c>
      <c r="B107" s="80">
        <v>7.4947299999999997</v>
      </c>
      <c r="C107" s="80">
        <v>4.0696199999999996</v>
      </c>
      <c r="D107" s="80">
        <v>0.32556959999999996</v>
      </c>
      <c r="E107" s="80">
        <v>3.7440503999999994</v>
      </c>
    </row>
    <row r="108" spans="1:5">
      <c r="A108" s="190" t="s">
        <v>49</v>
      </c>
      <c r="B108" s="80">
        <v>1.2837700000000001</v>
      </c>
      <c r="C108" s="80">
        <v>0.65365799999999996</v>
      </c>
      <c r="D108" s="80">
        <v>5.1835079399999991E-2</v>
      </c>
      <c r="E108" s="80">
        <v>0.60182292059999998</v>
      </c>
    </row>
    <row r="109" spans="1:5">
      <c r="A109" s="82" t="s">
        <v>39</v>
      </c>
      <c r="B109" s="80"/>
      <c r="C109" s="80"/>
      <c r="D109" s="80"/>
      <c r="E109" s="80"/>
    </row>
    <row r="110" spans="1:5">
      <c r="A110" s="190" t="s">
        <v>1</v>
      </c>
      <c r="B110" s="80">
        <v>12.4483</v>
      </c>
      <c r="C110" s="80">
        <v>2.74973</v>
      </c>
      <c r="D110" s="80">
        <v>5.4994600000000005E-2</v>
      </c>
      <c r="E110" s="80">
        <v>2.6947353999999999</v>
      </c>
    </row>
    <row r="111" spans="1:5">
      <c r="A111" s="82" t="s">
        <v>240</v>
      </c>
      <c r="B111" s="80"/>
      <c r="C111" s="80"/>
      <c r="D111" s="80"/>
      <c r="E111" s="80"/>
    </row>
    <row r="112" spans="1:5">
      <c r="A112" s="190" t="s">
        <v>1</v>
      </c>
      <c r="B112" s="80">
        <v>11.186999999999999</v>
      </c>
      <c r="C112" s="80">
        <v>7.8475099999999998</v>
      </c>
      <c r="D112" s="80">
        <v>4.3161304999999999</v>
      </c>
      <c r="E112" s="80">
        <v>3.5313794999999999</v>
      </c>
    </row>
    <row r="113" spans="1:5">
      <c r="A113" s="190" t="s">
        <v>49</v>
      </c>
      <c r="B113" s="80">
        <v>4.2239699999999996</v>
      </c>
      <c r="C113" s="80">
        <v>3.01294</v>
      </c>
      <c r="D113" s="80">
        <v>1.687547694</v>
      </c>
      <c r="E113" s="80">
        <v>1.3253923059999999</v>
      </c>
    </row>
    <row r="114" spans="1:5">
      <c r="A114" s="190" t="s">
        <v>300</v>
      </c>
      <c r="B114" s="80">
        <v>0.80173899999999998</v>
      </c>
      <c r="C114" s="80">
        <v>0.80173899999999998</v>
      </c>
      <c r="D114" s="80">
        <v>0.80173899999999998</v>
      </c>
      <c r="E114" s="80">
        <v>0</v>
      </c>
    </row>
    <row r="115" spans="1:5">
      <c r="A115" s="82" t="s">
        <v>243</v>
      </c>
      <c r="B115" s="80"/>
      <c r="C115" s="80"/>
      <c r="D115" s="80"/>
      <c r="E115" s="80"/>
    </row>
    <row r="116" spans="1:5">
      <c r="A116" s="190" t="s">
        <v>1</v>
      </c>
      <c r="B116" s="80">
        <v>18.327200000000001</v>
      </c>
      <c r="C116" s="80">
        <v>0.38454899999999997</v>
      </c>
      <c r="D116" s="80">
        <v>4.6530428999999995E-3</v>
      </c>
      <c r="E116" s="80">
        <v>0.37989595709999996</v>
      </c>
    </row>
    <row r="117" spans="1:5">
      <c r="A117" s="190" t="s">
        <v>300</v>
      </c>
      <c r="B117" s="80">
        <v>2.62235</v>
      </c>
      <c r="C117" s="80">
        <v>7.7285499999999993E-2</v>
      </c>
      <c r="D117" s="80">
        <v>7.7285499999999993E-2</v>
      </c>
      <c r="E117" s="80">
        <v>0</v>
      </c>
    </row>
    <row r="118" spans="1:5">
      <c r="A118" s="82" t="s">
        <v>40</v>
      </c>
      <c r="B118" s="80"/>
      <c r="C118" s="80"/>
      <c r="D118" s="80"/>
      <c r="E118" s="80"/>
    </row>
    <row r="119" spans="1:5">
      <c r="A119" s="190" t="s">
        <v>1</v>
      </c>
      <c r="B119" s="80">
        <v>6.4452999999999996</v>
      </c>
      <c r="C119" s="80">
        <v>4.62019</v>
      </c>
      <c r="D119" s="80">
        <v>2.4999848090000003</v>
      </c>
      <c r="E119" s="80">
        <v>2.1202051909999997</v>
      </c>
    </row>
    <row r="120" spans="1:5">
      <c r="A120" s="82" t="s">
        <v>244</v>
      </c>
      <c r="B120" s="80"/>
      <c r="C120" s="80"/>
      <c r="D120" s="80"/>
      <c r="E120" s="80"/>
    </row>
    <row r="121" spans="1:5">
      <c r="A121" s="190" t="s">
        <v>1</v>
      </c>
      <c r="B121" s="80">
        <v>24.920999999999999</v>
      </c>
      <c r="C121" s="80">
        <v>2.3337500000000002</v>
      </c>
      <c r="D121" s="80">
        <v>0.3500625</v>
      </c>
      <c r="E121" s="80">
        <v>1.9836875000000003</v>
      </c>
    </row>
    <row r="122" spans="1:5">
      <c r="A122" s="190" t="s">
        <v>49</v>
      </c>
      <c r="B122" s="80">
        <v>3.7010399999999999</v>
      </c>
      <c r="C122" s="80">
        <v>1.7056</v>
      </c>
      <c r="D122" s="80">
        <v>0.24304799999999999</v>
      </c>
      <c r="E122" s="80">
        <v>1.4625520000000001</v>
      </c>
    </row>
    <row r="123" spans="1:5">
      <c r="A123" s="82" t="s">
        <v>246</v>
      </c>
      <c r="B123" s="80"/>
      <c r="C123" s="80"/>
      <c r="D123" s="80"/>
      <c r="E123" s="80"/>
    </row>
    <row r="124" spans="1:5">
      <c r="A124" s="190" t="s">
        <v>1</v>
      </c>
      <c r="B124" s="80">
        <v>5.52121</v>
      </c>
      <c r="C124" s="80">
        <v>1.13731</v>
      </c>
      <c r="D124" s="80">
        <v>0.30559519699999999</v>
      </c>
      <c r="E124" s="80">
        <v>0.83171480300000011</v>
      </c>
    </row>
    <row r="125" spans="1:5">
      <c r="A125" s="190" t="s">
        <v>300</v>
      </c>
      <c r="B125" s="80">
        <v>0.94423400000000002</v>
      </c>
      <c r="C125" s="80">
        <v>0.28959000000000001</v>
      </c>
      <c r="D125" s="80">
        <v>0.28959000000000001</v>
      </c>
      <c r="E125" s="80">
        <v>0</v>
      </c>
    </row>
    <row r="126" spans="1:5">
      <c r="A126" s="82" t="s">
        <v>247</v>
      </c>
      <c r="B126" s="80"/>
      <c r="C126" s="80"/>
      <c r="D126" s="80"/>
      <c r="E126" s="80"/>
    </row>
    <row r="127" spans="1:5">
      <c r="A127" s="190" t="s">
        <v>1</v>
      </c>
      <c r="B127" s="80">
        <v>10.1265</v>
      </c>
      <c r="C127" s="80">
        <v>4.98865E-2</v>
      </c>
      <c r="D127" s="80">
        <v>2.0902443500000001E-3</v>
      </c>
      <c r="E127" s="80">
        <v>4.7796255650000001E-2</v>
      </c>
    </row>
    <row r="128" spans="1:5">
      <c r="A128" s="82" t="s">
        <v>249</v>
      </c>
      <c r="B128" s="80"/>
      <c r="C128" s="80"/>
      <c r="D128" s="80"/>
      <c r="E128" s="80"/>
    </row>
    <row r="129" spans="1:5">
      <c r="A129" s="190" t="s">
        <v>49</v>
      </c>
      <c r="B129" s="80">
        <v>3.6298300000000001</v>
      </c>
      <c r="C129" s="80">
        <v>0.182425</v>
      </c>
      <c r="D129" s="80">
        <v>0.15163166</v>
      </c>
      <c r="E129" s="80">
        <v>3.0793340000000002E-2</v>
      </c>
    </row>
    <row r="130" spans="1:5">
      <c r="A130" s="82" t="s">
        <v>250</v>
      </c>
      <c r="B130" s="80"/>
      <c r="C130" s="80"/>
      <c r="D130" s="80"/>
      <c r="E130" s="80"/>
    </row>
    <row r="131" spans="1:5">
      <c r="A131" s="190" t="s">
        <v>300</v>
      </c>
      <c r="B131" s="80">
        <v>3.6951999999999998</v>
      </c>
      <c r="C131" s="80">
        <v>0.120451</v>
      </c>
      <c r="D131" s="80">
        <v>0.120451</v>
      </c>
      <c r="E131" s="80">
        <v>0</v>
      </c>
    </row>
    <row r="132" spans="1:5">
      <c r="A132" s="82" t="s">
        <v>252</v>
      </c>
      <c r="B132" s="80"/>
      <c r="C132" s="80"/>
      <c r="D132" s="80"/>
      <c r="E132" s="80"/>
    </row>
    <row r="133" spans="1:5">
      <c r="A133" s="190" t="s">
        <v>1</v>
      </c>
      <c r="B133" s="80">
        <v>0.80499799999999999</v>
      </c>
      <c r="C133" s="80">
        <v>7.8887799999999998E-3</v>
      </c>
      <c r="D133" s="80">
        <v>7.8887799999999998E-3</v>
      </c>
      <c r="E133" s="80">
        <v>0</v>
      </c>
    </row>
    <row r="134" spans="1:5">
      <c r="A134" s="190" t="s">
        <v>49</v>
      </c>
      <c r="B134" s="80">
        <v>1.0601700000000001</v>
      </c>
      <c r="C134" s="80">
        <v>0.64525699999999997</v>
      </c>
      <c r="D134" s="80">
        <v>0.64525699999999997</v>
      </c>
      <c r="E134" s="80">
        <v>0</v>
      </c>
    </row>
    <row r="135" spans="1:5">
      <c r="A135" s="190" t="s">
        <v>300</v>
      </c>
      <c r="B135" s="80">
        <v>0.57037800000000005</v>
      </c>
      <c r="C135" s="80">
        <v>0.54398599999999997</v>
      </c>
      <c r="D135" s="80">
        <v>0.54398599999999997</v>
      </c>
      <c r="E135" s="80">
        <v>0</v>
      </c>
    </row>
    <row r="136" spans="1:5">
      <c r="A136" s="82" t="s">
        <v>41</v>
      </c>
      <c r="B136" s="80"/>
      <c r="C136" s="80"/>
      <c r="D136" s="80"/>
      <c r="E136" s="80"/>
    </row>
    <row r="137" spans="1:5">
      <c r="A137" s="190" t="s">
        <v>49</v>
      </c>
      <c r="B137" s="80">
        <v>3.6571400000000001</v>
      </c>
      <c r="C137" s="80">
        <v>0.31443100000000002</v>
      </c>
      <c r="D137" s="80">
        <v>5.1723899500000003E-2</v>
      </c>
      <c r="E137" s="80">
        <v>0.26270710050000001</v>
      </c>
    </row>
    <row r="138" spans="1:5">
      <c r="A138" s="190" t="s">
        <v>300</v>
      </c>
      <c r="B138" s="80">
        <v>2.2755399999999999</v>
      </c>
      <c r="C138" s="80">
        <v>1.16923</v>
      </c>
      <c r="D138" s="80">
        <v>1.16923</v>
      </c>
      <c r="E138" s="80">
        <v>0</v>
      </c>
    </row>
    <row r="139" spans="1:5">
      <c r="A139" s="82" t="s">
        <v>42</v>
      </c>
      <c r="B139" s="80"/>
      <c r="C139" s="80"/>
      <c r="D139" s="80"/>
      <c r="E139" s="80"/>
    </row>
    <row r="140" spans="1:5">
      <c r="A140" s="190" t="s">
        <v>1</v>
      </c>
      <c r="B140" s="80">
        <v>10.9047</v>
      </c>
      <c r="C140" s="80">
        <v>2.5517600000000001E-2</v>
      </c>
      <c r="D140" s="80">
        <v>1.2758800000000001E-2</v>
      </c>
      <c r="E140" s="80">
        <v>1.2758800000000001E-2</v>
      </c>
    </row>
    <row r="141" spans="1:5">
      <c r="A141" s="190" t="s">
        <v>302</v>
      </c>
      <c r="B141" s="80">
        <v>1.0185299999999999</v>
      </c>
      <c r="C141" s="80">
        <v>0.14796799999999999</v>
      </c>
      <c r="D141" s="80">
        <v>0</v>
      </c>
      <c r="E141" s="80">
        <v>0.14796799999999999</v>
      </c>
    </row>
    <row r="142" spans="1:5">
      <c r="A142" s="190" t="s">
        <v>301</v>
      </c>
      <c r="B142" s="80">
        <v>4.2922799999999999</v>
      </c>
      <c r="C142" s="80">
        <v>0.123335</v>
      </c>
      <c r="D142" s="80">
        <v>6.12111605E-2</v>
      </c>
      <c r="E142" s="80">
        <v>6.21238395E-2</v>
      </c>
    </row>
    <row r="143" spans="1:5">
      <c r="A143" s="82" t="s">
        <v>255</v>
      </c>
      <c r="B143" s="80"/>
      <c r="C143" s="80"/>
      <c r="D143" s="80"/>
      <c r="E143" s="80"/>
    </row>
    <row r="144" spans="1:5">
      <c r="A144" s="190" t="s">
        <v>49</v>
      </c>
      <c r="B144" s="80">
        <v>2.0895999999999999</v>
      </c>
      <c r="C144" s="80">
        <v>0.652173</v>
      </c>
      <c r="D144" s="80">
        <v>0.2060214507</v>
      </c>
      <c r="E144" s="80">
        <v>0.44615154930000001</v>
      </c>
    </row>
    <row r="145" spans="1:8">
      <c r="A145" s="82" t="s">
        <v>272</v>
      </c>
      <c r="B145" s="80"/>
      <c r="C145" s="80"/>
      <c r="D145" s="80"/>
      <c r="E145" s="80"/>
    </row>
    <row r="146" spans="1:8">
      <c r="A146" s="190" t="s">
        <v>1</v>
      </c>
      <c r="B146" s="80">
        <v>14.2631</v>
      </c>
      <c r="C146" s="80">
        <v>3.83943E-3</v>
      </c>
      <c r="D146" s="80">
        <v>2.0272190399999999E-4</v>
      </c>
      <c r="E146" s="80">
        <v>3.6367080959999998E-3</v>
      </c>
    </row>
    <row r="147" spans="1:8">
      <c r="A147" s="82" t="s">
        <v>280</v>
      </c>
      <c r="B147" s="80"/>
      <c r="C147" s="80"/>
      <c r="D147" s="80"/>
      <c r="E147" s="80"/>
      <c r="G147" s="191">
        <f>G148/F148</f>
        <v>0.42668994932095444</v>
      </c>
      <c r="H147" s="192">
        <f>H148/F148</f>
        <v>0.58163056315830508</v>
      </c>
    </row>
    <row r="148" spans="1:8">
      <c r="A148" s="190" t="s">
        <v>1</v>
      </c>
      <c r="B148" s="80">
        <v>20.832799999999999</v>
      </c>
      <c r="C148" s="80">
        <v>0.19560900000000001</v>
      </c>
      <c r="D148" s="80">
        <v>0</v>
      </c>
      <c r="E148" s="80">
        <v>0.19560900000000001</v>
      </c>
      <c r="F148">
        <f>SUM(C76:C148)</f>
        <v>57.686621009999982</v>
      </c>
      <c r="G148">
        <f t="shared" ref="G148:H148" si="2">SUM(D76:D148)</f>
        <v>24.614301395254</v>
      </c>
      <c r="H148">
        <f t="shared" si="2"/>
        <v>33.552301864746006</v>
      </c>
    </row>
    <row r="149" spans="1:8">
      <c r="A149" s="79" t="s">
        <v>307</v>
      </c>
      <c r="B149" s="80">
        <v>7.6228300000000004</v>
      </c>
      <c r="C149" s="80">
        <v>3.1066500000000001</v>
      </c>
      <c r="D149" s="80">
        <v>2.0814555000000001</v>
      </c>
      <c r="E149" s="80">
        <v>2.0454735999999998</v>
      </c>
    </row>
    <row r="150" spans="1:8">
      <c r="A150" s="82" t="s">
        <v>255</v>
      </c>
      <c r="B150" s="80"/>
      <c r="C150" s="80"/>
      <c r="D150" s="80"/>
      <c r="E150" s="80"/>
    </row>
    <row r="151" spans="1:8">
      <c r="A151" s="190" t="s">
        <v>1</v>
      </c>
      <c r="B151" s="80">
        <v>3.5093100000000002</v>
      </c>
      <c r="C151" s="80">
        <v>1.7080500000000001</v>
      </c>
      <c r="D151" s="80">
        <v>0.52949550000000001</v>
      </c>
      <c r="E151" s="80">
        <v>1.1785545000000002</v>
      </c>
    </row>
    <row r="152" spans="1:8">
      <c r="A152" s="190" t="s">
        <v>49</v>
      </c>
      <c r="B152" s="80">
        <v>2.0895999999999999</v>
      </c>
      <c r="C152" s="80">
        <v>0.97992699999999999</v>
      </c>
      <c r="D152" s="80">
        <v>0.3095589393</v>
      </c>
      <c r="E152" s="80">
        <v>0.67036806069999999</v>
      </c>
    </row>
    <row r="153" spans="1:8">
      <c r="A153" s="82" t="s">
        <v>256</v>
      </c>
      <c r="B153" s="80"/>
      <c r="C153" s="80"/>
      <c r="D153" s="80"/>
      <c r="E153" s="80"/>
    </row>
    <row r="154" spans="1:8">
      <c r="A154" s="190" t="s">
        <v>1</v>
      </c>
      <c r="B154" s="80">
        <v>1.9142600000000001</v>
      </c>
      <c r="C154" s="80">
        <v>0.52456999999999998</v>
      </c>
      <c r="D154" s="80">
        <v>0.43014739999999996</v>
      </c>
      <c r="E154" s="80">
        <v>9.4422600000000023E-2</v>
      </c>
    </row>
    <row r="155" spans="1:8">
      <c r="A155" s="190" t="s">
        <v>49</v>
      </c>
      <c r="B155" s="80">
        <v>1.1698999999999999</v>
      </c>
      <c r="C155" s="80">
        <v>0.56064800000000004</v>
      </c>
      <c r="D155" s="80">
        <v>0.46006774880000001</v>
      </c>
      <c r="E155" s="80">
        <v>0.10058025120000003</v>
      </c>
    </row>
    <row r="156" spans="1:8">
      <c r="A156" s="190" t="s">
        <v>300</v>
      </c>
      <c r="B156" s="80">
        <v>1.0255700000000001</v>
      </c>
      <c r="C156" s="80">
        <v>0.73895299999999997</v>
      </c>
      <c r="D156" s="80">
        <v>0.73895299999999997</v>
      </c>
      <c r="E156" s="80">
        <v>0</v>
      </c>
    </row>
    <row r="157" spans="1:8">
      <c r="A157" s="82" t="s">
        <v>257</v>
      </c>
      <c r="B157" s="80"/>
      <c r="C157" s="80"/>
      <c r="D157" s="80"/>
      <c r="E157" s="80"/>
    </row>
    <row r="158" spans="1:8">
      <c r="A158" s="190" t="s">
        <v>1</v>
      </c>
      <c r="B158" s="80">
        <v>3.6743800000000002</v>
      </c>
      <c r="C158" s="80">
        <v>2.0481199999999999</v>
      </c>
      <c r="D158" s="80">
        <v>0.75780439999999993</v>
      </c>
      <c r="E158" s="80">
        <v>1.2903156</v>
      </c>
    </row>
    <row r="159" spans="1:8">
      <c r="A159" s="190" t="s">
        <v>49</v>
      </c>
      <c r="B159" s="80">
        <v>3.5799599999999998</v>
      </c>
      <c r="C159" s="80">
        <v>2.50604</v>
      </c>
      <c r="D159" s="80">
        <v>0.93299869200000007</v>
      </c>
      <c r="E159" s="80">
        <v>1.5730413080000001</v>
      </c>
    </row>
    <row r="160" spans="1:8">
      <c r="A160" s="190" t="s">
        <v>300</v>
      </c>
      <c r="B160" s="80">
        <v>0.57136399999999998</v>
      </c>
      <c r="C160" s="80">
        <v>0.54733100000000001</v>
      </c>
      <c r="D160" s="80">
        <v>0.54733100000000001</v>
      </c>
      <c r="E160" s="80">
        <v>0</v>
      </c>
    </row>
    <row r="161" spans="1:5">
      <c r="A161" s="82" t="s">
        <v>258</v>
      </c>
      <c r="B161" s="80"/>
      <c r="C161" s="80"/>
      <c r="D161" s="80"/>
      <c r="E161" s="80"/>
    </row>
    <row r="162" spans="1:5">
      <c r="A162" s="190" t="s">
        <v>49</v>
      </c>
      <c r="B162" s="80">
        <v>0.85608099999999998</v>
      </c>
      <c r="C162" s="80">
        <v>0.70284000000000002</v>
      </c>
      <c r="D162" s="80">
        <v>0.70284000000000002</v>
      </c>
      <c r="E162" s="80">
        <v>0</v>
      </c>
    </row>
    <row r="163" spans="1:5">
      <c r="A163" s="82" t="s">
        <v>259</v>
      </c>
      <c r="B163" s="80"/>
      <c r="C163" s="80"/>
      <c r="D163" s="80"/>
      <c r="E163" s="80"/>
    </row>
    <row r="164" spans="1:5">
      <c r="A164" s="190" t="s">
        <v>1</v>
      </c>
      <c r="B164" s="80">
        <v>2.4005299999999998</v>
      </c>
      <c r="C164" s="80">
        <v>1.2435400000000001</v>
      </c>
      <c r="D164" s="80">
        <v>0.63420540000000003</v>
      </c>
      <c r="E164" s="80">
        <v>0.60933460000000006</v>
      </c>
    </row>
    <row r="165" spans="1:5">
      <c r="A165" s="190" t="s">
        <v>49</v>
      </c>
      <c r="B165" s="80">
        <v>1.65096</v>
      </c>
      <c r="C165" s="80">
        <v>0.79353200000000002</v>
      </c>
      <c r="D165" s="80">
        <v>0.40398714120000001</v>
      </c>
      <c r="E165" s="80">
        <v>0.3895448588</v>
      </c>
    </row>
    <row r="166" spans="1:5">
      <c r="A166" s="190" t="s">
        <v>300</v>
      </c>
      <c r="B166" s="80">
        <v>0.59291700000000003</v>
      </c>
      <c r="C166" s="80">
        <v>0.40837499999999999</v>
      </c>
      <c r="D166" s="80">
        <v>0.40837499999999999</v>
      </c>
      <c r="E166" s="80">
        <v>0</v>
      </c>
    </row>
    <row r="167" spans="1:5">
      <c r="A167" s="82" t="s">
        <v>260</v>
      </c>
      <c r="B167" s="80"/>
      <c r="C167" s="80"/>
      <c r="D167" s="80"/>
      <c r="E167" s="80"/>
    </row>
    <row r="168" spans="1:5">
      <c r="A168" s="190" t="s">
        <v>1</v>
      </c>
      <c r="B168" s="80">
        <v>3.7054800000000001</v>
      </c>
      <c r="C168" s="80">
        <v>1.48732</v>
      </c>
      <c r="D168" s="80">
        <v>0.89179707200000002</v>
      </c>
      <c r="E168" s="80">
        <v>0.59552292799999995</v>
      </c>
    </row>
    <row r="169" spans="1:5">
      <c r="A169" s="190" t="s">
        <v>49</v>
      </c>
      <c r="B169" s="80">
        <v>7.5947500000000003</v>
      </c>
      <c r="C169" s="80">
        <v>1.2336</v>
      </c>
      <c r="D169" s="80">
        <v>0.72733056000000007</v>
      </c>
      <c r="E169" s="80">
        <v>0.50626943999999996</v>
      </c>
    </row>
    <row r="170" spans="1:5">
      <c r="A170" s="82" t="s">
        <v>262</v>
      </c>
      <c r="B170" s="80"/>
      <c r="C170" s="80"/>
      <c r="D170" s="80"/>
      <c r="E170" s="80"/>
    </row>
    <row r="171" spans="1:5">
      <c r="A171" s="190" t="s">
        <v>1</v>
      </c>
      <c r="B171" s="80">
        <v>0.52997799999999995</v>
      </c>
      <c r="C171" s="80">
        <v>3.6534700000000003E-2</v>
      </c>
      <c r="D171" s="80">
        <v>2.9227760000000005E-2</v>
      </c>
      <c r="E171" s="80">
        <v>7.3069399999999979E-3</v>
      </c>
    </row>
    <row r="172" spans="1:5">
      <c r="A172" s="190" t="s">
        <v>49</v>
      </c>
      <c r="B172" s="80">
        <v>0.29668699999999998</v>
      </c>
      <c r="C172" s="80">
        <v>0.17996100000000001</v>
      </c>
      <c r="D172" s="80">
        <v>0.14504856600000002</v>
      </c>
      <c r="E172" s="80">
        <v>3.4912433999999992E-2</v>
      </c>
    </row>
    <row r="173" spans="1:5">
      <c r="A173" s="190" t="s">
        <v>300</v>
      </c>
      <c r="B173" s="80">
        <v>0.72991399999999995</v>
      </c>
      <c r="C173" s="80">
        <v>0.25501699999999999</v>
      </c>
      <c r="D173" s="80">
        <v>0.25501699999999999</v>
      </c>
      <c r="E173" s="80">
        <v>0</v>
      </c>
    </row>
    <row r="174" spans="1:5">
      <c r="A174" s="82" t="s">
        <v>264</v>
      </c>
      <c r="B174" s="80"/>
      <c r="C174" s="80"/>
      <c r="D174" s="80"/>
      <c r="E174" s="80"/>
    </row>
    <row r="175" spans="1:5">
      <c r="A175" s="190" t="s">
        <v>49</v>
      </c>
      <c r="B175" s="80">
        <v>1.15541</v>
      </c>
      <c r="C175" s="80">
        <v>0.77207800000000004</v>
      </c>
      <c r="D175" s="80">
        <v>0.77207800000000004</v>
      </c>
      <c r="E175" s="80">
        <v>0</v>
      </c>
    </row>
    <row r="176" spans="1:5">
      <c r="A176" s="82" t="s">
        <v>265</v>
      </c>
      <c r="B176" s="80"/>
      <c r="C176" s="80"/>
      <c r="D176" s="80"/>
      <c r="E176" s="80"/>
    </row>
    <row r="177" spans="1:5">
      <c r="A177" s="190" t="s">
        <v>1</v>
      </c>
      <c r="B177" s="80">
        <v>3.54914</v>
      </c>
      <c r="C177" s="80">
        <v>3.0769700000000002</v>
      </c>
      <c r="D177" s="80">
        <v>1.4769456000000001</v>
      </c>
      <c r="E177" s="80">
        <v>1.6000244000000001</v>
      </c>
    </row>
    <row r="178" spans="1:5">
      <c r="A178" s="190" t="s">
        <v>49</v>
      </c>
      <c r="B178" s="80">
        <v>2.79182</v>
      </c>
      <c r="C178" s="80">
        <v>2.5249899999999998</v>
      </c>
      <c r="D178" s="80">
        <v>1.236487603</v>
      </c>
      <c r="E178" s="80">
        <v>1.2885023969999998</v>
      </c>
    </row>
    <row r="179" spans="1:5">
      <c r="A179" s="190" t="s">
        <v>300</v>
      </c>
      <c r="B179" s="80">
        <v>0.67111399999999999</v>
      </c>
      <c r="C179" s="80">
        <v>0.36579899999999999</v>
      </c>
      <c r="D179" s="80">
        <v>0.36579899999999999</v>
      </c>
      <c r="E179" s="80">
        <v>0</v>
      </c>
    </row>
    <row r="180" spans="1:5">
      <c r="A180" s="82" t="s">
        <v>270</v>
      </c>
      <c r="B180" s="80"/>
      <c r="C180" s="80"/>
      <c r="D180" s="80"/>
      <c r="E180" s="80"/>
    </row>
    <row r="181" spans="1:5">
      <c r="A181" s="190" t="s">
        <v>1</v>
      </c>
      <c r="B181" s="80">
        <v>4.6481300000000001</v>
      </c>
      <c r="C181" s="80">
        <v>2.4944799999999998</v>
      </c>
      <c r="D181" s="80">
        <v>0.44900639999999997</v>
      </c>
      <c r="E181" s="80">
        <v>2.0454735999999998</v>
      </c>
    </row>
    <row r="182" spans="1:5">
      <c r="A182" s="190" t="s">
        <v>49</v>
      </c>
      <c r="B182" s="80">
        <v>1.26227</v>
      </c>
      <c r="C182" s="80">
        <v>0.55028600000000005</v>
      </c>
      <c r="D182" s="80">
        <v>0.10438925420000002</v>
      </c>
      <c r="E182" s="80">
        <v>0.44589674580000005</v>
      </c>
    </row>
    <row r="183" spans="1:5">
      <c r="A183" s="82" t="s">
        <v>274</v>
      </c>
      <c r="B183" s="80"/>
      <c r="C183" s="80"/>
      <c r="D183" s="80"/>
      <c r="E183" s="80"/>
    </row>
    <row r="184" spans="1:5">
      <c r="A184" s="190" t="s">
        <v>1</v>
      </c>
      <c r="B184" s="80">
        <v>7.6228300000000004</v>
      </c>
      <c r="C184" s="80">
        <v>1.8081499999999999</v>
      </c>
      <c r="D184" s="80">
        <v>0.180815</v>
      </c>
      <c r="E184" s="80">
        <v>1.627335</v>
      </c>
    </row>
    <row r="185" spans="1:5">
      <c r="A185" s="190" t="s">
        <v>49</v>
      </c>
      <c r="B185" s="80">
        <v>0.77875799999999995</v>
      </c>
      <c r="C185" s="80">
        <v>8.6021600000000004E-2</v>
      </c>
      <c r="D185" s="80">
        <v>8.6709772800000005E-3</v>
      </c>
      <c r="E185" s="80">
        <v>7.7350622719999998E-2</v>
      </c>
    </row>
    <row r="186" spans="1:5">
      <c r="A186" s="190" t="s">
        <v>300</v>
      </c>
      <c r="B186" s="80">
        <v>0.71983299999999995</v>
      </c>
      <c r="C186" s="80">
        <v>9.3266799999999997E-2</v>
      </c>
      <c r="D186" s="80">
        <v>9.3266799999999997E-2</v>
      </c>
      <c r="E186" s="80">
        <v>0</v>
      </c>
    </row>
    <row r="187" spans="1:5">
      <c r="A187" s="82" t="s">
        <v>275</v>
      </c>
      <c r="B187" s="80"/>
      <c r="C187" s="80"/>
      <c r="D187" s="80"/>
      <c r="E187" s="80"/>
    </row>
    <row r="188" spans="1:5">
      <c r="A188" s="190" t="s">
        <v>1</v>
      </c>
      <c r="B188" s="80">
        <v>0.174846</v>
      </c>
      <c r="C188" s="80">
        <v>0.10502599999999999</v>
      </c>
      <c r="D188" s="80">
        <v>8.1920279999999998E-2</v>
      </c>
      <c r="E188" s="80">
        <v>2.3105719999999996E-2</v>
      </c>
    </row>
    <row r="189" spans="1:5">
      <c r="A189" s="190" t="s">
        <v>49</v>
      </c>
      <c r="B189" s="80">
        <v>0.51031899999999997</v>
      </c>
      <c r="C189" s="80">
        <v>0.12141100000000001</v>
      </c>
      <c r="D189" s="80">
        <v>9.6193935300000005E-2</v>
      </c>
      <c r="E189" s="80">
        <v>2.52170647E-2</v>
      </c>
    </row>
    <row r="190" spans="1:5">
      <c r="A190" s="190" t="s">
        <v>300</v>
      </c>
      <c r="B190" s="80">
        <v>0.21679499999999999</v>
      </c>
      <c r="C190" s="80">
        <v>0.21679499999999999</v>
      </c>
      <c r="D190" s="80">
        <v>0.21679499999999999</v>
      </c>
      <c r="E190" s="80">
        <v>0</v>
      </c>
    </row>
    <row r="191" spans="1:5">
      <c r="A191" s="82" t="s">
        <v>230</v>
      </c>
      <c r="B191" s="80"/>
      <c r="C191" s="80"/>
      <c r="D191" s="80"/>
      <c r="E191" s="80"/>
    </row>
    <row r="192" spans="1:5">
      <c r="A192" s="190" t="s">
        <v>1</v>
      </c>
      <c r="B192" s="80">
        <v>6.2011200000000004</v>
      </c>
      <c r="C192" s="80">
        <v>3.1066500000000001</v>
      </c>
      <c r="D192" s="80">
        <v>2.0814555000000001</v>
      </c>
      <c r="E192" s="80">
        <v>1.0251945</v>
      </c>
    </row>
    <row r="193" spans="1:5">
      <c r="A193" s="190" t="s">
        <v>49</v>
      </c>
      <c r="B193" s="80">
        <v>1.3411200000000001</v>
      </c>
      <c r="C193" s="80">
        <v>0.63481200000000004</v>
      </c>
      <c r="D193" s="80">
        <v>0.43198956600000005</v>
      </c>
      <c r="E193" s="80">
        <v>0.202822434</v>
      </c>
    </row>
    <row r="194" spans="1:5">
      <c r="A194" s="82" t="s">
        <v>277</v>
      </c>
      <c r="B194" s="80"/>
      <c r="C194" s="80"/>
      <c r="D194" s="80"/>
      <c r="E194" s="80"/>
    </row>
    <row r="195" spans="1:5">
      <c r="A195" s="190" t="s">
        <v>1</v>
      </c>
      <c r="B195" s="80">
        <v>1.2304999999999999</v>
      </c>
      <c r="C195" s="80">
        <v>1.1601999999999999</v>
      </c>
      <c r="D195" s="80">
        <v>0.75412999999999997</v>
      </c>
      <c r="E195" s="80">
        <v>0.40606999999999993</v>
      </c>
    </row>
    <row r="196" spans="1:5">
      <c r="A196" s="190" t="s">
        <v>49</v>
      </c>
      <c r="B196" s="80">
        <v>2.1388600000000002</v>
      </c>
      <c r="C196" s="80">
        <v>1.9816</v>
      </c>
      <c r="D196" s="80">
        <v>1.3070633599999999</v>
      </c>
      <c r="E196" s="80">
        <v>0.67453664000000013</v>
      </c>
    </row>
    <row r="197" spans="1:5">
      <c r="A197" s="82" t="s">
        <v>281</v>
      </c>
      <c r="B197" s="80"/>
      <c r="C197" s="80"/>
      <c r="D197" s="80"/>
      <c r="E197" s="80"/>
    </row>
    <row r="198" spans="1:5">
      <c r="A198" s="190" t="s">
        <v>49</v>
      </c>
      <c r="B198" s="80">
        <v>0.95994999999999997</v>
      </c>
      <c r="C198" s="80">
        <v>2.8344500000000002E-2</v>
      </c>
      <c r="D198" s="80">
        <v>2.8344500000000002E-2</v>
      </c>
      <c r="E198" s="80">
        <v>0</v>
      </c>
    </row>
    <row r="199" spans="1:5">
      <c r="A199" s="82" t="s">
        <v>283</v>
      </c>
      <c r="B199" s="80"/>
      <c r="C199" s="80"/>
      <c r="D199" s="80"/>
      <c r="E199" s="80"/>
    </row>
    <row r="200" spans="1:5">
      <c r="A200" s="190" t="s">
        <v>1</v>
      </c>
      <c r="B200" s="80">
        <v>0.23697699999999999</v>
      </c>
      <c r="C200" s="80">
        <v>0.102862</v>
      </c>
      <c r="D200" s="80">
        <v>8.2289600000000004E-2</v>
      </c>
      <c r="E200" s="80">
        <v>2.0572399999999991E-2</v>
      </c>
    </row>
    <row r="201" spans="1:5">
      <c r="A201" s="190" t="s">
        <v>49</v>
      </c>
      <c r="B201" s="80">
        <v>1.6717900000000001</v>
      </c>
      <c r="C201" s="80">
        <v>0.67898199999999997</v>
      </c>
      <c r="D201" s="80">
        <v>0.54692000099999993</v>
      </c>
      <c r="E201" s="80">
        <v>0.13206199900000004</v>
      </c>
    </row>
    <row r="202" spans="1:5">
      <c r="A202" s="82" t="s">
        <v>286</v>
      </c>
      <c r="B202" s="80"/>
      <c r="C202" s="80"/>
      <c r="D202" s="80"/>
      <c r="E202" s="80"/>
    </row>
    <row r="203" spans="1:5">
      <c r="A203" s="190" t="s">
        <v>1</v>
      </c>
      <c r="B203" s="80">
        <v>5.4980399999999999E-2</v>
      </c>
      <c r="C203" s="80">
        <v>5.4980399999999999E-2</v>
      </c>
      <c r="D203" s="80">
        <v>5.4980399999999999E-2</v>
      </c>
      <c r="E203" s="80">
        <v>0</v>
      </c>
    </row>
    <row r="204" spans="1:5">
      <c r="A204" s="190" t="s">
        <v>49</v>
      </c>
      <c r="B204" s="80">
        <v>1.3566400000000001</v>
      </c>
      <c r="C204" s="80">
        <v>1.05582</v>
      </c>
      <c r="D204" s="80">
        <v>1.05582</v>
      </c>
      <c r="E204" s="80">
        <v>0</v>
      </c>
    </row>
    <row r="205" spans="1:5">
      <c r="A205" s="190" t="s">
        <v>300</v>
      </c>
      <c r="B205" s="80">
        <v>0.19680300000000001</v>
      </c>
      <c r="C205" s="80">
        <v>0.19680300000000001</v>
      </c>
      <c r="D205" s="80">
        <v>0.19680300000000001</v>
      </c>
      <c r="E205" s="80">
        <v>0</v>
      </c>
    </row>
    <row r="206" spans="1:5">
      <c r="A206" s="82" t="s">
        <v>287</v>
      </c>
      <c r="B206" s="80"/>
      <c r="C206" s="80"/>
      <c r="D206" s="80"/>
      <c r="E206" s="80"/>
    </row>
    <row r="207" spans="1:5">
      <c r="A207" s="190" t="s">
        <v>49</v>
      </c>
      <c r="B207" s="80">
        <v>0.84651100000000001</v>
      </c>
      <c r="C207" s="80">
        <v>4.5302299999999997E-2</v>
      </c>
      <c r="D207" s="80">
        <v>4.5302299999999997E-2</v>
      </c>
      <c r="E207" s="80">
        <v>0</v>
      </c>
    </row>
    <row r="208" spans="1:5">
      <c r="A208" s="190" t="s">
        <v>300</v>
      </c>
      <c r="B208" s="80">
        <v>0.27618599999999999</v>
      </c>
      <c r="C208" s="80">
        <v>8.7425199999999995E-2</v>
      </c>
      <c r="D208" s="80">
        <v>8.7425199999999995E-2</v>
      </c>
      <c r="E208" s="80">
        <v>0</v>
      </c>
    </row>
    <row r="209" spans="1:9">
      <c r="A209" s="82" t="s">
        <v>293</v>
      </c>
      <c r="B209" s="80"/>
      <c r="C209" s="80"/>
      <c r="D209" s="80"/>
      <c r="E209" s="80"/>
    </row>
    <row r="210" spans="1:9">
      <c r="A210" s="190" t="s">
        <v>1</v>
      </c>
      <c r="B210" s="80">
        <v>1.6736899999999999</v>
      </c>
      <c r="C210" s="80">
        <v>1.40357</v>
      </c>
      <c r="D210" s="80">
        <v>0.63160649999999996</v>
      </c>
      <c r="E210" s="80">
        <v>0.77196350000000002</v>
      </c>
    </row>
    <row r="211" spans="1:9">
      <c r="A211" s="190" t="s">
        <v>49</v>
      </c>
      <c r="B211" s="80">
        <v>2.8843999999999999</v>
      </c>
      <c r="C211" s="80">
        <v>2.8843999999999999</v>
      </c>
      <c r="D211" s="80">
        <v>1.2907690000000001</v>
      </c>
      <c r="E211" s="80">
        <v>1.5936309999999998</v>
      </c>
    </row>
    <row r="212" spans="1:9">
      <c r="A212" s="190" t="s">
        <v>300</v>
      </c>
      <c r="B212" s="80">
        <v>0.42409400000000003</v>
      </c>
      <c r="C212" s="80">
        <v>0.42063200000000001</v>
      </c>
      <c r="D212" s="80">
        <v>0.42063200000000001</v>
      </c>
      <c r="E212" s="80">
        <v>0</v>
      </c>
    </row>
    <row r="213" spans="1:9">
      <c r="A213" s="82" t="s">
        <v>296</v>
      </c>
      <c r="B213" s="80"/>
      <c r="C213" s="80"/>
      <c r="D213" s="80"/>
      <c r="E213" s="80"/>
    </row>
    <row r="214" spans="1:9">
      <c r="A214" s="190" t="s">
        <v>1</v>
      </c>
      <c r="B214" s="80">
        <v>0.16064100000000001</v>
      </c>
      <c r="C214" s="80">
        <v>6.5521199999999998E-3</v>
      </c>
      <c r="D214" s="80">
        <v>6.5521199999999998E-3</v>
      </c>
      <c r="E214" s="80">
        <v>0</v>
      </c>
      <c r="G214" s="191">
        <f>G215/F215</f>
        <v>0.55373147061051686</v>
      </c>
      <c r="H214" s="192">
        <f>H215/F215</f>
        <v>0.44626852938948325</v>
      </c>
    </row>
    <row r="215" spans="1:9">
      <c r="A215" s="190" t="s">
        <v>49</v>
      </c>
      <c r="B215" s="80">
        <v>1.0317700000000001</v>
      </c>
      <c r="C215" s="80">
        <v>0.57894999999999996</v>
      </c>
      <c r="D215" s="80">
        <v>0.57894999999999996</v>
      </c>
      <c r="E215" s="80">
        <v>0</v>
      </c>
      <c r="F215">
        <f>SUM(C150:C215)</f>
        <v>42.597517619999998</v>
      </c>
      <c r="G215">
        <f>SUM(D150:D215)</f>
        <v>23.587586076080001</v>
      </c>
      <c r="H215">
        <f>SUM(E150:E215)</f>
        <v>19.009931543920001</v>
      </c>
    </row>
    <row r="216" spans="1:9">
      <c r="A216" s="79" t="s">
        <v>304</v>
      </c>
      <c r="B216" s="80">
        <v>54.372599999999998</v>
      </c>
      <c r="C216" s="80">
        <v>22.616099999999999</v>
      </c>
      <c r="D216" s="80">
        <v>11.30805</v>
      </c>
      <c r="E216" s="80">
        <v>14.305032000000001</v>
      </c>
    </row>
    <row r="218" spans="1:9">
      <c r="G218" s="191">
        <f>G219/F219</f>
        <v>0.38847624598221037</v>
      </c>
      <c r="H218" s="191">
        <f>H219/F219</f>
        <v>0.61362711622795474</v>
      </c>
    </row>
    <row r="219" spans="1:9">
      <c r="F219">
        <f>SUM(F215,F148,F74,F12)</f>
        <v>228.19761982999998</v>
      </c>
      <c r="G219">
        <f>SUM(G215,G148,G74,G12)</f>
        <v>88.649354693633995</v>
      </c>
      <c r="H219">
        <f>SUM(H215,H148,H74,H12)</f>
        <v>140.02824738636602</v>
      </c>
      <c r="I219">
        <f>SUM(G219:H219)</f>
        <v>228.67760208000001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8C00B-0320-4D73-AE28-B9335E80F1F2}">
  <dimension ref="A3:E216"/>
  <sheetViews>
    <sheetView topLeftCell="A67" workbookViewId="0">
      <selection activeCell="D12" sqref="D12"/>
    </sheetView>
  </sheetViews>
  <sheetFormatPr defaultRowHeight="15"/>
  <cols>
    <col min="1" max="1" width="25" bestFit="1" customWidth="1"/>
    <col min="2" max="2" width="26.7109375" bestFit="1" customWidth="1"/>
    <col min="3" max="3" width="32" bestFit="1" customWidth="1"/>
    <col min="4" max="4" width="28.42578125" bestFit="1" customWidth="1"/>
    <col min="5" max="5" width="20.140625" bestFit="1" customWidth="1"/>
  </cols>
  <sheetData>
    <row r="3" spans="1:5">
      <c r="A3" s="78" t="s">
        <v>303</v>
      </c>
      <c r="B3" t="s">
        <v>321</v>
      </c>
      <c r="C3" t="s">
        <v>322</v>
      </c>
      <c r="D3" t="s">
        <v>323</v>
      </c>
      <c r="E3" t="s">
        <v>324</v>
      </c>
    </row>
    <row r="4" spans="1:5">
      <c r="A4" s="79" t="s">
        <v>298</v>
      </c>
      <c r="B4" s="80">
        <v>3.578125</v>
      </c>
      <c r="C4" s="80">
        <v>3.3333333333333339</v>
      </c>
      <c r="D4" s="80">
        <v>1.0734375</v>
      </c>
      <c r="E4" s="80">
        <v>12.25</v>
      </c>
    </row>
    <row r="5" spans="1:5">
      <c r="A5" s="82" t="s">
        <v>44</v>
      </c>
      <c r="B5" s="80">
        <v>3.7</v>
      </c>
      <c r="C5" s="80">
        <v>3.3333333333333335</v>
      </c>
      <c r="D5" s="80">
        <v>1.1099999999999999</v>
      </c>
      <c r="E5" s="80">
        <v>11.2</v>
      </c>
    </row>
    <row r="6" spans="1:5">
      <c r="A6" s="190" t="s">
        <v>1</v>
      </c>
      <c r="B6" s="80">
        <v>4.5</v>
      </c>
      <c r="C6" s="80">
        <v>3.3333333333333335</v>
      </c>
      <c r="D6" s="80">
        <v>1.35</v>
      </c>
      <c r="E6" s="80">
        <v>16</v>
      </c>
    </row>
    <row r="7" spans="1:5">
      <c r="A7" s="190" t="s">
        <v>300</v>
      </c>
      <c r="B7" s="80">
        <v>3.1666666666666665</v>
      </c>
      <c r="C7" s="80">
        <v>3.3333333333333335</v>
      </c>
      <c r="D7" s="80">
        <v>0.94999999999999984</v>
      </c>
      <c r="E7" s="80">
        <v>8</v>
      </c>
    </row>
    <row r="8" spans="1:5">
      <c r="A8" s="82" t="s">
        <v>45</v>
      </c>
      <c r="B8" s="80">
        <v>3.5227272727272729</v>
      </c>
      <c r="C8" s="80">
        <v>3.333333333333333</v>
      </c>
      <c r="D8" s="80">
        <v>1.0568181818181817</v>
      </c>
      <c r="E8" s="80">
        <v>12.727272727272727</v>
      </c>
    </row>
    <row r="9" spans="1:5">
      <c r="A9" s="190" t="s">
        <v>1</v>
      </c>
      <c r="B9" s="80">
        <v>4.25</v>
      </c>
      <c r="C9" s="80">
        <v>3.3333333333333335</v>
      </c>
      <c r="D9" s="80">
        <v>1.2749999999999999</v>
      </c>
      <c r="E9" s="80">
        <v>16</v>
      </c>
    </row>
    <row r="10" spans="1:5">
      <c r="A10" s="190" t="s">
        <v>300</v>
      </c>
      <c r="B10" s="80">
        <v>3.1666666666666665</v>
      </c>
      <c r="C10" s="80">
        <v>3.3333333333333335</v>
      </c>
      <c r="D10" s="80">
        <v>0.94999999999999984</v>
      </c>
      <c r="E10" s="80">
        <v>8</v>
      </c>
    </row>
    <row r="11" spans="1:5">
      <c r="A11" s="190" t="s">
        <v>313</v>
      </c>
      <c r="B11" s="80">
        <v>3.1666666666666665</v>
      </c>
      <c r="C11" s="80">
        <v>3.3333333333333335</v>
      </c>
      <c r="D11" s="80">
        <v>0.94999999999999984</v>
      </c>
      <c r="E11" s="80">
        <v>16</v>
      </c>
    </row>
    <row r="12" spans="1:5">
      <c r="A12" s="190" t="s">
        <v>301</v>
      </c>
      <c r="B12" s="80">
        <v>3.75</v>
      </c>
      <c r="C12" s="80">
        <v>3.3333333333333335</v>
      </c>
      <c r="D12" s="80">
        <v>1.125</v>
      </c>
      <c r="E12" s="80">
        <v>12</v>
      </c>
    </row>
    <row r="13" spans="1:5">
      <c r="A13" s="79" t="s">
        <v>305</v>
      </c>
      <c r="B13" s="80">
        <v>3.0911764705882354</v>
      </c>
      <c r="C13" s="80">
        <v>3.3333333333333353</v>
      </c>
      <c r="D13" s="80">
        <v>0.92735294117647049</v>
      </c>
      <c r="E13" s="80">
        <v>9.0352941176470587</v>
      </c>
    </row>
    <row r="14" spans="1:5">
      <c r="A14" s="82" t="s">
        <v>34</v>
      </c>
      <c r="B14" s="80">
        <v>3.375</v>
      </c>
      <c r="C14" s="80">
        <v>3.3333333333333335</v>
      </c>
      <c r="D14" s="80">
        <v>1.0125</v>
      </c>
      <c r="E14" s="80">
        <v>10</v>
      </c>
    </row>
    <row r="15" spans="1:5">
      <c r="A15" s="190" t="s">
        <v>1</v>
      </c>
      <c r="B15" s="80">
        <v>3.6666666666666665</v>
      </c>
      <c r="C15" s="80">
        <v>3.3333333333333335</v>
      </c>
      <c r="D15" s="80">
        <v>1.0999999999999999</v>
      </c>
      <c r="E15" s="80">
        <v>12</v>
      </c>
    </row>
    <row r="16" spans="1:5">
      <c r="A16" s="190" t="s">
        <v>300</v>
      </c>
      <c r="B16" s="80">
        <v>2.5</v>
      </c>
      <c r="C16" s="80">
        <v>3.3333333333333335</v>
      </c>
      <c r="D16" s="80">
        <v>0.75</v>
      </c>
      <c r="E16" s="80">
        <v>4</v>
      </c>
    </row>
    <row r="17" spans="1:5">
      <c r="A17" s="82" t="s">
        <v>232</v>
      </c>
      <c r="B17" s="80">
        <v>3</v>
      </c>
      <c r="C17" s="80">
        <v>3.3333333333333335</v>
      </c>
      <c r="D17" s="80">
        <v>0.9</v>
      </c>
      <c r="E17" s="80">
        <v>8</v>
      </c>
    </row>
    <row r="18" spans="1:5">
      <c r="A18" s="190" t="s">
        <v>49</v>
      </c>
      <c r="B18" s="80">
        <v>3</v>
      </c>
      <c r="C18" s="80">
        <v>3.3333333333333335</v>
      </c>
      <c r="D18" s="80">
        <v>0.9</v>
      </c>
      <c r="E18" s="80">
        <v>8</v>
      </c>
    </row>
    <row r="19" spans="1:5">
      <c r="A19" s="82" t="s">
        <v>236</v>
      </c>
      <c r="B19" s="80">
        <v>2</v>
      </c>
      <c r="C19" s="80">
        <v>3.3333333333333335</v>
      </c>
      <c r="D19" s="80">
        <v>0.6</v>
      </c>
      <c r="E19" s="80">
        <v>12</v>
      </c>
    </row>
    <row r="20" spans="1:5">
      <c r="A20" s="190" t="s">
        <v>1</v>
      </c>
      <c r="B20" s="80">
        <v>2</v>
      </c>
      <c r="C20" s="80">
        <v>3.3333333333333335</v>
      </c>
      <c r="D20" s="80">
        <v>0.6</v>
      </c>
      <c r="E20" s="80">
        <v>12</v>
      </c>
    </row>
    <row r="21" spans="1:5">
      <c r="A21" s="82" t="s">
        <v>237</v>
      </c>
      <c r="B21" s="80">
        <v>2.4166666666666665</v>
      </c>
      <c r="C21" s="80">
        <v>3.3333333333333335</v>
      </c>
      <c r="D21" s="80">
        <v>0.72499999999999998</v>
      </c>
      <c r="E21" s="80">
        <v>6.666666666666667</v>
      </c>
    </row>
    <row r="22" spans="1:5">
      <c r="A22" s="190" t="s">
        <v>1</v>
      </c>
      <c r="B22" s="80">
        <v>2.25</v>
      </c>
      <c r="C22" s="80">
        <v>3.3333333333333335</v>
      </c>
      <c r="D22" s="80">
        <v>0.67499999999999993</v>
      </c>
      <c r="E22" s="80">
        <v>12</v>
      </c>
    </row>
    <row r="23" spans="1:5">
      <c r="A23" s="190" t="s">
        <v>300</v>
      </c>
      <c r="B23" s="80">
        <v>2.5</v>
      </c>
      <c r="C23" s="80">
        <v>3.3333333333333335</v>
      </c>
      <c r="D23" s="80">
        <v>0.75</v>
      </c>
      <c r="E23" s="80">
        <v>4</v>
      </c>
    </row>
    <row r="24" spans="1:5">
      <c r="A24" s="82" t="s">
        <v>238</v>
      </c>
      <c r="B24" s="80">
        <v>3.5</v>
      </c>
      <c r="C24" s="80">
        <v>3.3333333333333335</v>
      </c>
      <c r="D24" s="80">
        <v>1.05</v>
      </c>
      <c r="E24" s="80">
        <v>8</v>
      </c>
    </row>
    <row r="25" spans="1:5">
      <c r="A25" s="190" t="s">
        <v>49</v>
      </c>
      <c r="B25" s="80">
        <v>3.5</v>
      </c>
      <c r="C25" s="80">
        <v>3.3333333333333335</v>
      </c>
      <c r="D25" s="80">
        <v>1.05</v>
      </c>
      <c r="E25" s="80">
        <v>8</v>
      </c>
    </row>
    <row r="26" spans="1:5">
      <c r="A26" s="82" t="s">
        <v>39</v>
      </c>
      <c r="B26" s="80">
        <v>2.9</v>
      </c>
      <c r="C26" s="80">
        <v>3.3333333333333335</v>
      </c>
      <c r="D26" s="80">
        <v>0.86999999999999988</v>
      </c>
      <c r="E26" s="80">
        <v>9.6</v>
      </c>
    </row>
    <row r="27" spans="1:5">
      <c r="A27" s="190" t="s">
        <v>1</v>
      </c>
      <c r="B27" s="80">
        <v>2.5</v>
      </c>
      <c r="C27" s="80">
        <v>3.3333333333333335</v>
      </c>
      <c r="D27" s="80">
        <v>0.75</v>
      </c>
      <c r="E27" s="80">
        <v>12</v>
      </c>
    </row>
    <row r="28" spans="1:5">
      <c r="A28" s="190" t="s">
        <v>302</v>
      </c>
      <c r="B28" s="80">
        <v>3.5</v>
      </c>
      <c r="C28" s="80">
        <v>3.3333333333333335</v>
      </c>
      <c r="D28" s="80">
        <v>1.05</v>
      </c>
      <c r="E28" s="80">
        <v>12</v>
      </c>
    </row>
    <row r="29" spans="1:5">
      <c r="A29" s="190" t="s">
        <v>301</v>
      </c>
      <c r="B29" s="80">
        <v>2.8333333333333335</v>
      </c>
      <c r="C29" s="80">
        <v>3.3333333333333335</v>
      </c>
      <c r="D29" s="80">
        <v>0.85</v>
      </c>
      <c r="E29" s="80">
        <v>8</v>
      </c>
    </row>
    <row r="30" spans="1:5">
      <c r="A30" s="82" t="s">
        <v>247</v>
      </c>
      <c r="B30" s="80">
        <v>2</v>
      </c>
      <c r="C30" s="80">
        <v>3.3333333333333335</v>
      </c>
      <c r="D30" s="80">
        <v>0.6</v>
      </c>
      <c r="E30" s="80">
        <v>12</v>
      </c>
    </row>
    <row r="31" spans="1:5">
      <c r="A31" s="190" t="s">
        <v>1</v>
      </c>
      <c r="B31" s="80">
        <v>2</v>
      </c>
      <c r="C31" s="80">
        <v>3.3333333333333335</v>
      </c>
      <c r="D31" s="80">
        <v>0.6</v>
      </c>
      <c r="E31" s="80">
        <v>12</v>
      </c>
    </row>
    <row r="32" spans="1:5">
      <c r="A32" s="82" t="s">
        <v>252</v>
      </c>
      <c r="B32" s="80">
        <v>4</v>
      </c>
      <c r="C32" s="80">
        <v>3.3333333333333335</v>
      </c>
      <c r="D32" s="80">
        <v>1.2</v>
      </c>
      <c r="E32" s="80">
        <v>12</v>
      </c>
    </row>
    <row r="33" spans="1:5">
      <c r="A33" s="190" t="s">
        <v>1</v>
      </c>
      <c r="B33" s="80">
        <v>4</v>
      </c>
      <c r="C33" s="80">
        <v>3.3333333333333335</v>
      </c>
      <c r="D33" s="80">
        <v>1.2</v>
      </c>
      <c r="E33" s="80">
        <v>12</v>
      </c>
    </row>
    <row r="34" spans="1:5">
      <c r="A34" s="82" t="s">
        <v>41</v>
      </c>
      <c r="B34" s="80">
        <v>3.6428571428571428</v>
      </c>
      <c r="C34" s="80">
        <v>3.333333333333333</v>
      </c>
      <c r="D34" s="80">
        <v>1.0928571428571427</v>
      </c>
      <c r="E34" s="80">
        <v>8.5714285714285712</v>
      </c>
    </row>
    <row r="35" spans="1:5">
      <c r="A35" s="190" t="s">
        <v>1</v>
      </c>
      <c r="B35" s="80">
        <v>3.6666666666666665</v>
      </c>
      <c r="C35" s="80">
        <v>3.3333333333333335</v>
      </c>
      <c r="D35" s="80">
        <v>1.0999999999999999</v>
      </c>
      <c r="E35" s="80">
        <v>12</v>
      </c>
    </row>
    <row r="36" spans="1:5">
      <c r="A36" s="190" t="s">
        <v>49</v>
      </c>
      <c r="B36" s="80">
        <v>4.25</v>
      </c>
      <c r="C36" s="80">
        <v>3.3333333333333335</v>
      </c>
      <c r="D36" s="80">
        <v>1.2749999999999999</v>
      </c>
      <c r="E36" s="80">
        <v>8</v>
      </c>
    </row>
    <row r="37" spans="1:5">
      <c r="A37" s="190" t="s">
        <v>300</v>
      </c>
      <c r="B37" s="80">
        <v>3</v>
      </c>
      <c r="C37" s="80">
        <v>3.3333333333333335</v>
      </c>
      <c r="D37" s="80">
        <v>0.9</v>
      </c>
      <c r="E37" s="80">
        <v>4</v>
      </c>
    </row>
    <row r="38" spans="1:5">
      <c r="A38" s="82" t="s">
        <v>42</v>
      </c>
      <c r="B38" s="80">
        <v>4</v>
      </c>
      <c r="C38" s="80">
        <v>3.3333333333333335</v>
      </c>
      <c r="D38" s="80">
        <v>1.2</v>
      </c>
      <c r="E38" s="80">
        <v>4</v>
      </c>
    </row>
    <row r="39" spans="1:5">
      <c r="A39" s="190" t="s">
        <v>300</v>
      </c>
      <c r="B39" s="80">
        <v>4</v>
      </c>
      <c r="C39" s="80">
        <v>3.3333333333333335</v>
      </c>
      <c r="D39" s="80">
        <v>1.2</v>
      </c>
      <c r="E39" s="80">
        <v>4</v>
      </c>
    </row>
    <row r="40" spans="1:5">
      <c r="A40" s="82" t="s">
        <v>261</v>
      </c>
      <c r="B40" s="80">
        <v>2.8</v>
      </c>
      <c r="C40" s="80">
        <v>3.3333333333333335</v>
      </c>
      <c r="D40" s="80">
        <v>0.83999999999999986</v>
      </c>
      <c r="E40" s="80">
        <v>7.2</v>
      </c>
    </row>
    <row r="41" spans="1:5">
      <c r="A41" s="190" t="s">
        <v>1</v>
      </c>
      <c r="B41" s="80">
        <v>2.75</v>
      </c>
      <c r="C41" s="80">
        <v>3.3333333333333335</v>
      </c>
      <c r="D41" s="80">
        <v>0.82499999999999996</v>
      </c>
      <c r="E41" s="80">
        <v>12</v>
      </c>
    </row>
    <row r="42" spans="1:5">
      <c r="A42" s="190" t="s">
        <v>300</v>
      </c>
      <c r="B42" s="80">
        <v>2.8333333333333335</v>
      </c>
      <c r="C42" s="80">
        <v>3.3333333333333335</v>
      </c>
      <c r="D42" s="80">
        <v>0.85</v>
      </c>
      <c r="E42" s="80">
        <v>4</v>
      </c>
    </row>
    <row r="43" spans="1:5">
      <c r="A43" s="82" t="s">
        <v>43</v>
      </c>
      <c r="B43" s="80">
        <v>3.5277777777777777</v>
      </c>
      <c r="C43" s="80">
        <v>3.333333333333333</v>
      </c>
      <c r="D43" s="80">
        <v>1.0583333333333331</v>
      </c>
      <c r="E43" s="80">
        <v>8</v>
      </c>
    </row>
    <row r="44" spans="1:5">
      <c r="A44" s="190" t="s">
        <v>1</v>
      </c>
      <c r="B44" s="80">
        <v>3.6666666666666665</v>
      </c>
      <c r="C44" s="80">
        <v>3.3333333333333335</v>
      </c>
      <c r="D44" s="80">
        <v>1.0999999999999999</v>
      </c>
      <c r="E44" s="80">
        <v>12</v>
      </c>
    </row>
    <row r="45" spans="1:5">
      <c r="A45" s="190" t="s">
        <v>49</v>
      </c>
      <c r="B45" s="80">
        <v>3.75</v>
      </c>
      <c r="C45" s="80">
        <v>3.3333333333333335</v>
      </c>
      <c r="D45" s="80">
        <v>1.125</v>
      </c>
      <c r="E45" s="80">
        <v>8</v>
      </c>
    </row>
    <row r="46" spans="1:5">
      <c r="A46" s="190" t="s">
        <v>300</v>
      </c>
      <c r="B46" s="80">
        <v>3.1666666666666665</v>
      </c>
      <c r="C46" s="80">
        <v>3.3333333333333335</v>
      </c>
      <c r="D46" s="80">
        <v>0.94999999999999984</v>
      </c>
      <c r="E46" s="80">
        <v>4</v>
      </c>
    </row>
    <row r="47" spans="1:5">
      <c r="A47" s="82" t="s">
        <v>269</v>
      </c>
      <c r="B47" s="80">
        <v>2.5833333333333335</v>
      </c>
      <c r="C47" s="80">
        <v>3.3333333333333335</v>
      </c>
      <c r="D47" s="80">
        <v>0.77499999999999991</v>
      </c>
      <c r="E47" s="80">
        <v>8</v>
      </c>
    </row>
    <row r="48" spans="1:5">
      <c r="A48" s="190" t="s">
        <v>1</v>
      </c>
      <c r="B48" s="80">
        <v>2.8333333333333335</v>
      </c>
      <c r="C48" s="80">
        <v>3.3333333333333335</v>
      </c>
      <c r="D48" s="80">
        <v>0.85</v>
      </c>
      <c r="E48" s="80">
        <v>12</v>
      </c>
    </row>
    <row r="49" spans="1:5">
      <c r="A49" s="190" t="s">
        <v>300</v>
      </c>
      <c r="B49" s="80">
        <v>2.3333333333333335</v>
      </c>
      <c r="C49" s="80">
        <v>3.3333333333333335</v>
      </c>
      <c r="D49" s="80">
        <v>0.70000000000000007</v>
      </c>
      <c r="E49" s="80">
        <v>4</v>
      </c>
    </row>
    <row r="50" spans="1:5">
      <c r="A50" s="82" t="s">
        <v>46</v>
      </c>
      <c r="B50" s="80">
        <v>3.65</v>
      </c>
      <c r="C50" s="80">
        <v>3.3333333333333335</v>
      </c>
      <c r="D50" s="80">
        <v>1.095</v>
      </c>
      <c r="E50" s="80">
        <v>10.4</v>
      </c>
    </row>
    <row r="51" spans="1:5">
      <c r="A51" s="190" t="s">
        <v>1</v>
      </c>
      <c r="B51" s="80">
        <v>3.4166666666666665</v>
      </c>
      <c r="C51" s="80">
        <v>3.3333333333333335</v>
      </c>
      <c r="D51" s="80">
        <v>1.0250000000000001</v>
      </c>
      <c r="E51" s="80">
        <v>12</v>
      </c>
    </row>
    <row r="52" spans="1:5">
      <c r="A52" s="190" t="s">
        <v>49</v>
      </c>
      <c r="B52" s="80">
        <v>4</v>
      </c>
      <c r="C52" s="80">
        <v>3.3333333333333335</v>
      </c>
      <c r="D52" s="80">
        <v>1.2</v>
      </c>
      <c r="E52" s="80">
        <v>8</v>
      </c>
    </row>
    <row r="53" spans="1:5">
      <c r="A53" s="82" t="s">
        <v>47</v>
      </c>
      <c r="B53" s="80">
        <v>3.75</v>
      </c>
      <c r="C53" s="80">
        <v>3.3333333333333335</v>
      </c>
      <c r="D53" s="80">
        <v>1.125</v>
      </c>
      <c r="E53" s="80">
        <v>11</v>
      </c>
    </row>
    <row r="54" spans="1:5">
      <c r="A54" s="190" t="s">
        <v>1</v>
      </c>
      <c r="B54" s="80">
        <v>3.5833333333333335</v>
      </c>
      <c r="C54" s="80">
        <v>3.3333333333333335</v>
      </c>
      <c r="D54" s="80">
        <v>1.075</v>
      </c>
      <c r="E54" s="80">
        <v>12</v>
      </c>
    </row>
    <row r="55" spans="1:5">
      <c r="A55" s="190" t="s">
        <v>49</v>
      </c>
      <c r="B55" s="80">
        <v>4.25</v>
      </c>
      <c r="C55" s="80">
        <v>3.3333333333333335</v>
      </c>
      <c r="D55" s="80">
        <v>1.2749999999999999</v>
      </c>
      <c r="E55" s="80">
        <v>8</v>
      </c>
    </row>
    <row r="56" spans="1:5">
      <c r="A56" s="82" t="s">
        <v>278</v>
      </c>
      <c r="B56" s="80">
        <v>3.125</v>
      </c>
      <c r="C56" s="80">
        <v>3.3333333333333335</v>
      </c>
      <c r="D56" s="80">
        <v>0.9375</v>
      </c>
      <c r="E56" s="80">
        <v>10</v>
      </c>
    </row>
    <row r="57" spans="1:5">
      <c r="A57" s="190" t="s">
        <v>1</v>
      </c>
      <c r="B57" s="80">
        <v>3.25</v>
      </c>
      <c r="C57" s="80">
        <v>3.3333333333333335</v>
      </c>
      <c r="D57" s="80">
        <v>0.97499999999999998</v>
      </c>
      <c r="E57" s="80">
        <v>12</v>
      </c>
    </row>
    <row r="58" spans="1:5">
      <c r="A58" s="190" t="s">
        <v>49</v>
      </c>
      <c r="B58" s="80">
        <v>3</v>
      </c>
      <c r="C58" s="80">
        <v>3.3333333333333335</v>
      </c>
      <c r="D58" s="80">
        <v>0.9</v>
      </c>
      <c r="E58" s="80">
        <v>8</v>
      </c>
    </row>
    <row r="59" spans="1:5">
      <c r="A59" s="82" t="s">
        <v>48</v>
      </c>
      <c r="B59" s="80">
        <v>3.375</v>
      </c>
      <c r="C59" s="80">
        <v>3.333333333333333</v>
      </c>
      <c r="D59" s="80">
        <v>1.0125000000000002</v>
      </c>
      <c r="E59" s="80">
        <v>10.5</v>
      </c>
    </row>
    <row r="60" spans="1:5">
      <c r="A60" s="190" t="s">
        <v>1</v>
      </c>
      <c r="B60" s="80">
        <v>3.0833333333333335</v>
      </c>
      <c r="C60" s="80">
        <v>3.3333333333333335</v>
      </c>
      <c r="D60" s="80">
        <v>0.92499999999999993</v>
      </c>
      <c r="E60" s="80">
        <v>12</v>
      </c>
    </row>
    <row r="61" spans="1:5">
      <c r="A61" s="190" t="s">
        <v>313</v>
      </c>
      <c r="B61" s="80">
        <v>3.75</v>
      </c>
      <c r="C61" s="80">
        <v>3.3333333333333335</v>
      </c>
      <c r="D61" s="80">
        <v>1.125</v>
      </c>
      <c r="E61" s="80">
        <v>12</v>
      </c>
    </row>
    <row r="62" spans="1:5">
      <c r="A62" s="190" t="s">
        <v>301</v>
      </c>
      <c r="B62" s="80">
        <v>3.4166666666666665</v>
      </c>
      <c r="C62" s="80">
        <v>3.3333333333333335</v>
      </c>
      <c r="D62" s="80">
        <v>1.0250000000000001</v>
      </c>
      <c r="E62" s="80">
        <v>8</v>
      </c>
    </row>
    <row r="63" spans="1:5">
      <c r="A63" s="82" t="s">
        <v>285</v>
      </c>
      <c r="B63" s="80">
        <v>2.5</v>
      </c>
      <c r="C63" s="80">
        <v>3.333333333333333</v>
      </c>
      <c r="D63" s="80">
        <v>0.75</v>
      </c>
      <c r="E63" s="80">
        <v>7.4285714285714288</v>
      </c>
    </row>
    <row r="64" spans="1:5">
      <c r="A64" s="190" t="s">
        <v>1</v>
      </c>
      <c r="B64" s="80">
        <v>2.75</v>
      </c>
      <c r="C64" s="80">
        <v>3.3333333333333335</v>
      </c>
      <c r="D64" s="80">
        <v>0.82499999999999996</v>
      </c>
      <c r="E64" s="80">
        <v>12</v>
      </c>
    </row>
    <row r="65" spans="1:5">
      <c r="A65" s="190" t="s">
        <v>49</v>
      </c>
      <c r="B65" s="80">
        <v>2.75</v>
      </c>
      <c r="C65" s="80">
        <v>3.3333333333333335</v>
      </c>
      <c r="D65" s="80">
        <v>0.82499999999999996</v>
      </c>
      <c r="E65" s="80">
        <v>8</v>
      </c>
    </row>
    <row r="66" spans="1:5">
      <c r="A66" s="190" t="s">
        <v>300</v>
      </c>
      <c r="B66" s="80">
        <v>2.1666666666666665</v>
      </c>
      <c r="C66" s="80">
        <v>3.3333333333333335</v>
      </c>
      <c r="D66" s="80">
        <v>0.65</v>
      </c>
      <c r="E66" s="80">
        <v>4</v>
      </c>
    </row>
    <row r="67" spans="1:5">
      <c r="A67" s="82" t="s">
        <v>290</v>
      </c>
      <c r="B67" s="80">
        <v>2</v>
      </c>
      <c r="C67" s="80">
        <v>3.3333333333333335</v>
      </c>
      <c r="D67" s="80">
        <v>0.6</v>
      </c>
      <c r="E67" s="80">
        <v>12</v>
      </c>
    </row>
    <row r="68" spans="1:5">
      <c r="A68" s="190" t="s">
        <v>1</v>
      </c>
      <c r="B68" s="80">
        <v>2</v>
      </c>
      <c r="C68" s="80">
        <v>3.3333333333333335</v>
      </c>
      <c r="D68" s="80">
        <v>0.6</v>
      </c>
      <c r="E68" s="80">
        <v>12</v>
      </c>
    </row>
    <row r="69" spans="1:5">
      <c r="A69" s="82" t="s">
        <v>294</v>
      </c>
      <c r="B69" s="80">
        <v>2.5</v>
      </c>
      <c r="C69" s="80">
        <v>3.3333333333333335</v>
      </c>
      <c r="D69" s="80">
        <v>0.75</v>
      </c>
      <c r="E69" s="80">
        <v>12</v>
      </c>
    </row>
    <row r="70" spans="1:5">
      <c r="A70" s="190" t="s">
        <v>1</v>
      </c>
      <c r="B70" s="80">
        <v>2.5</v>
      </c>
      <c r="C70" s="80">
        <v>3.3333333333333335</v>
      </c>
      <c r="D70" s="80">
        <v>0.75</v>
      </c>
      <c r="E70" s="80">
        <v>12</v>
      </c>
    </row>
    <row r="71" spans="1:5">
      <c r="A71" s="82" t="s">
        <v>297</v>
      </c>
      <c r="B71" s="80">
        <v>2.7142857142857144</v>
      </c>
      <c r="C71" s="80">
        <v>3.333333333333333</v>
      </c>
      <c r="D71" s="80">
        <v>0.81428571428571417</v>
      </c>
      <c r="E71" s="80">
        <v>9.1428571428571423</v>
      </c>
    </row>
    <row r="72" spans="1:5">
      <c r="A72" s="190" t="s">
        <v>1</v>
      </c>
      <c r="B72" s="80">
        <v>2.75</v>
      </c>
      <c r="C72" s="80">
        <v>3.3333333333333335</v>
      </c>
      <c r="D72" s="80">
        <v>0.82499999999999984</v>
      </c>
      <c r="E72" s="80">
        <v>12</v>
      </c>
    </row>
    <row r="73" spans="1:5">
      <c r="A73" s="190" t="s">
        <v>49</v>
      </c>
      <c r="B73" s="80">
        <v>2.4166666666666665</v>
      </c>
      <c r="C73" s="80">
        <v>3.3333333333333335</v>
      </c>
      <c r="D73" s="80">
        <v>0.72499999999999998</v>
      </c>
      <c r="E73" s="80">
        <v>8</v>
      </c>
    </row>
    <row r="74" spans="1:5">
      <c r="A74" s="190" t="s">
        <v>300</v>
      </c>
      <c r="B74" s="80">
        <v>3.5</v>
      </c>
      <c r="C74" s="80">
        <v>3.3333333333333335</v>
      </c>
      <c r="D74" s="80">
        <v>1.05</v>
      </c>
      <c r="E74" s="80">
        <v>4</v>
      </c>
    </row>
    <row r="75" spans="1:5">
      <c r="A75" s="79" t="s">
        <v>306</v>
      </c>
      <c r="B75" s="80">
        <v>3.1489898989898988</v>
      </c>
      <c r="C75" s="80">
        <v>3.3333333333333321</v>
      </c>
      <c r="D75" s="80">
        <v>0.94469696969696992</v>
      </c>
      <c r="E75" s="80">
        <v>6.0606060606060606</v>
      </c>
    </row>
    <row r="76" spans="1:5">
      <c r="A76" s="82" t="s">
        <v>231</v>
      </c>
      <c r="B76" s="80">
        <v>2.75</v>
      </c>
      <c r="C76" s="80">
        <v>3.3333333333333335</v>
      </c>
      <c r="D76" s="80">
        <v>0.82499999999999996</v>
      </c>
      <c r="E76" s="80">
        <v>6</v>
      </c>
    </row>
    <row r="77" spans="1:5">
      <c r="A77" s="190" t="s">
        <v>1</v>
      </c>
      <c r="B77" s="80">
        <v>2.5</v>
      </c>
      <c r="C77" s="80">
        <v>3.3333333333333335</v>
      </c>
      <c r="D77" s="80">
        <v>0.75</v>
      </c>
      <c r="E77" s="80">
        <v>8</v>
      </c>
    </row>
    <row r="78" spans="1:5">
      <c r="A78" s="190" t="s">
        <v>49</v>
      </c>
      <c r="B78" s="80">
        <v>3</v>
      </c>
      <c r="C78" s="80">
        <v>3.3333333333333335</v>
      </c>
      <c r="D78" s="80">
        <v>0.89999999999999991</v>
      </c>
      <c r="E78" s="80">
        <v>4</v>
      </c>
    </row>
    <row r="79" spans="1:5">
      <c r="A79" s="82" t="s">
        <v>311</v>
      </c>
      <c r="B79" s="80">
        <v>3.5</v>
      </c>
      <c r="C79" s="80">
        <v>3.3333333333333335</v>
      </c>
      <c r="D79" s="80">
        <v>1.05</v>
      </c>
      <c r="E79" s="80">
        <v>6</v>
      </c>
    </row>
    <row r="80" spans="1:5">
      <c r="A80" s="190" t="s">
        <v>1</v>
      </c>
      <c r="B80" s="80">
        <v>3.5</v>
      </c>
      <c r="C80" s="80">
        <v>3.3333333333333335</v>
      </c>
      <c r="D80" s="80">
        <v>1.05</v>
      </c>
      <c r="E80" s="80">
        <v>8</v>
      </c>
    </row>
    <row r="81" spans="1:5">
      <c r="A81" s="190" t="s">
        <v>49</v>
      </c>
      <c r="B81" s="80">
        <v>3.5</v>
      </c>
      <c r="C81" s="80">
        <v>3.3333333333333335</v>
      </c>
      <c r="D81" s="80">
        <v>1.05</v>
      </c>
      <c r="E81" s="80">
        <v>4</v>
      </c>
    </row>
    <row r="82" spans="1:5">
      <c r="A82" s="82" t="s">
        <v>34</v>
      </c>
      <c r="B82" s="80">
        <v>3.95</v>
      </c>
      <c r="C82" s="80">
        <v>3.3333333333333335</v>
      </c>
      <c r="D82" s="80">
        <v>1.1849999999999998</v>
      </c>
      <c r="E82" s="80">
        <v>4</v>
      </c>
    </row>
    <row r="83" spans="1:5">
      <c r="A83" s="190" t="s">
        <v>49</v>
      </c>
      <c r="B83" s="80">
        <v>3.8333333333333335</v>
      </c>
      <c r="C83" s="80">
        <v>3.3333333333333335</v>
      </c>
      <c r="D83" s="80">
        <v>1.1499999999999999</v>
      </c>
      <c r="E83" s="80">
        <v>4</v>
      </c>
    </row>
    <row r="84" spans="1:5">
      <c r="A84" s="190" t="s">
        <v>300</v>
      </c>
      <c r="B84" s="80">
        <v>4.125</v>
      </c>
      <c r="C84" s="80">
        <v>3.3333333333333335</v>
      </c>
      <c r="D84" s="80">
        <v>1.2374999999999998</v>
      </c>
      <c r="E84" s="80">
        <v>4</v>
      </c>
    </row>
    <row r="85" spans="1:5">
      <c r="A85" s="82" t="s">
        <v>232</v>
      </c>
      <c r="B85" s="80">
        <v>2.3333333333333335</v>
      </c>
      <c r="C85" s="80">
        <v>3.3333333333333335</v>
      </c>
      <c r="D85" s="80">
        <v>0.70000000000000007</v>
      </c>
      <c r="E85" s="80">
        <v>6</v>
      </c>
    </row>
    <row r="86" spans="1:5">
      <c r="A86" s="190" t="s">
        <v>1</v>
      </c>
      <c r="B86" s="80">
        <v>2.6666666666666665</v>
      </c>
      <c r="C86" s="80">
        <v>3.3333333333333335</v>
      </c>
      <c r="D86" s="80">
        <v>0.79999999999999993</v>
      </c>
      <c r="E86" s="80">
        <v>8</v>
      </c>
    </row>
    <row r="87" spans="1:5">
      <c r="A87" s="190" t="s">
        <v>300</v>
      </c>
      <c r="B87" s="80">
        <v>2</v>
      </c>
      <c r="C87" s="80">
        <v>3.3333333333333335</v>
      </c>
      <c r="D87" s="80">
        <v>0.6</v>
      </c>
      <c r="E87" s="80">
        <v>4</v>
      </c>
    </row>
    <row r="88" spans="1:5">
      <c r="A88" s="82" t="s">
        <v>236</v>
      </c>
      <c r="B88" s="80">
        <v>2</v>
      </c>
      <c r="C88" s="80">
        <v>3.3333333333333335</v>
      </c>
      <c r="D88" s="80">
        <v>0.6</v>
      </c>
      <c r="E88" s="80">
        <v>8</v>
      </c>
    </row>
    <row r="89" spans="1:5">
      <c r="A89" s="190" t="s">
        <v>1</v>
      </c>
      <c r="B89" s="80">
        <v>2</v>
      </c>
      <c r="C89" s="80">
        <v>3.3333333333333335</v>
      </c>
      <c r="D89" s="80">
        <v>0.6</v>
      </c>
      <c r="E89" s="80">
        <v>8</v>
      </c>
    </row>
    <row r="90" spans="1:5">
      <c r="A90" s="82" t="s">
        <v>237</v>
      </c>
      <c r="B90" s="80">
        <v>2.75</v>
      </c>
      <c r="C90" s="80">
        <v>3.3333333333333335</v>
      </c>
      <c r="D90" s="80">
        <v>0.82499999999999996</v>
      </c>
      <c r="E90" s="80">
        <v>8</v>
      </c>
    </row>
    <row r="91" spans="1:5">
      <c r="A91" s="190" t="s">
        <v>1</v>
      </c>
      <c r="B91" s="80">
        <v>2.75</v>
      </c>
      <c r="C91" s="80">
        <v>3.3333333333333335</v>
      </c>
      <c r="D91" s="80">
        <v>0.82499999999999996</v>
      </c>
      <c r="E91" s="80">
        <v>8</v>
      </c>
    </row>
    <row r="92" spans="1:5">
      <c r="A92" s="82" t="s">
        <v>238</v>
      </c>
      <c r="B92" s="80">
        <v>3.5</v>
      </c>
      <c r="C92" s="80">
        <v>3.3333333333333335</v>
      </c>
      <c r="D92" s="80">
        <v>1.0499999999999998</v>
      </c>
      <c r="E92" s="80">
        <v>7</v>
      </c>
    </row>
    <row r="93" spans="1:5">
      <c r="A93" s="190" t="s">
        <v>1</v>
      </c>
      <c r="B93" s="80">
        <v>3.1666666666666665</v>
      </c>
      <c r="C93" s="80">
        <v>3.3333333333333335</v>
      </c>
      <c r="D93" s="80">
        <v>0.94999999999999984</v>
      </c>
      <c r="E93" s="80">
        <v>8</v>
      </c>
    </row>
    <row r="94" spans="1:5">
      <c r="A94" s="190" t="s">
        <v>49</v>
      </c>
      <c r="B94" s="80">
        <v>4.5</v>
      </c>
      <c r="C94" s="80">
        <v>3.3333333333333335</v>
      </c>
      <c r="D94" s="80">
        <v>1.3499999999999999</v>
      </c>
      <c r="E94" s="80">
        <v>4</v>
      </c>
    </row>
    <row r="95" spans="1:5">
      <c r="A95" s="82" t="s">
        <v>35</v>
      </c>
      <c r="B95" s="80">
        <v>4</v>
      </c>
      <c r="C95" s="80">
        <v>3.333333333333333</v>
      </c>
      <c r="D95" s="80">
        <v>1.1999999999999997</v>
      </c>
      <c r="E95" s="80">
        <v>5.7142857142857144</v>
      </c>
    </row>
    <row r="96" spans="1:5">
      <c r="A96" s="190" t="s">
        <v>1</v>
      </c>
      <c r="B96" s="80">
        <v>3.9166666666666665</v>
      </c>
      <c r="C96" s="80">
        <v>3.3333333333333335</v>
      </c>
      <c r="D96" s="80">
        <v>1.175</v>
      </c>
      <c r="E96" s="80">
        <v>8</v>
      </c>
    </row>
    <row r="97" spans="1:5">
      <c r="A97" s="190" t="s">
        <v>49</v>
      </c>
      <c r="B97" s="80">
        <v>4.083333333333333</v>
      </c>
      <c r="C97" s="80">
        <v>3.3333333333333335</v>
      </c>
      <c r="D97" s="80">
        <v>1.2249999999999999</v>
      </c>
      <c r="E97" s="80">
        <v>4</v>
      </c>
    </row>
    <row r="98" spans="1:5">
      <c r="A98" s="190" t="s">
        <v>300</v>
      </c>
      <c r="B98" s="80">
        <v>4</v>
      </c>
      <c r="C98" s="80">
        <v>3.3333333333333335</v>
      </c>
      <c r="D98" s="80">
        <v>1.2</v>
      </c>
      <c r="E98" s="80">
        <v>4</v>
      </c>
    </row>
    <row r="99" spans="1:5">
      <c r="A99" s="82" t="s">
        <v>36</v>
      </c>
      <c r="B99" s="80">
        <v>4</v>
      </c>
      <c r="C99" s="80">
        <v>3.3333333333333335</v>
      </c>
      <c r="D99" s="80">
        <v>1.2</v>
      </c>
      <c r="E99" s="80">
        <v>6.4</v>
      </c>
    </row>
    <row r="100" spans="1:5">
      <c r="A100" s="190" t="s">
        <v>1</v>
      </c>
      <c r="B100" s="80">
        <v>3.8333333333333335</v>
      </c>
      <c r="C100" s="80">
        <v>3.3333333333333335</v>
      </c>
      <c r="D100" s="80">
        <v>1.1500000000000001</v>
      </c>
      <c r="E100" s="80">
        <v>8</v>
      </c>
    </row>
    <row r="101" spans="1:5">
      <c r="A101" s="190" t="s">
        <v>49</v>
      </c>
      <c r="B101" s="80">
        <v>4.25</v>
      </c>
      <c r="C101" s="80">
        <v>3.3333333333333335</v>
      </c>
      <c r="D101" s="80">
        <v>1.2749999999999999</v>
      </c>
      <c r="E101" s="80">
        <v>4</v>
      </c>
    </row>
    <row r="102" spans="1:5">
      <c r="A102" s="82" t="s">
        <v>37</v>
      </c>
      <c r="B102" s="80">
        <v>2.8214285714285716</v>
      </c>
      <c r="C102" s="80">
        <v>3.333333333333333</v>
      </c>
      <c r="D102" s="80">
        <v>0.84642857142857142</v>
      </c>
      <c r="E102" s="80">
        <v>5.7142857142857144</v>
      </c>
    </row>
    <row r="103" spans="1:5">
      <c r="A103" s="190" t="s">
        <v>1</v>
      </c>
      <c r="B103" s="80">
        <v>2.6666666666666665</v>
      </c>
      <c r="C103" s="80">
        <v>3.3333333333333335</v>
      </c>
      <c r="D103" s="80">
        <v>0.79999999999999993</v>
      </c>
      <c r="E103" s="80">
        <v>8</v>
      </c>
    </row>
    <row r="104" spans="1:5">
      <c r="A104" s="190" t="s">
        <v>300</v>
      </c>
      <c r="B104" s="80">
        <v>2.3333333333333335</v>
      </c>
      <c r="C104" s="80">
        <v>3.3333333333333335</v>
      </c>
      <c r="D104" s="80">
        <v>0.69999999999999984</v>
      </c>
      <c r="E104" s="80">
        <v>4</v>
      </c>
    </row>
    <row r="105" spans="1:5">
      <c r="A105" s="190" t="s">
        <v>301</v>
      </c>
      <c r="B105" s="80">
        <v>4.75</v>
      </c>
      <c r="C105" s="80">
        <v>3.3333333333333335</v>
      </c>
      <c r="D105" s="80">
        <v>1.425</v>
      </c>
      <c r="E105" s="80">
        <v>4</v>
      </c>
    </row>
    <row r="106" spans="1:5">
      <c r="A106" s="82" t="s">
        <v>38</v>
      </c>
      <c r="B106" s="80">
        <v>3.5833333333333335</v>
      </c>
      <c r="C106" s="80">
        <v>3.3333333333333335</v>
      </c>
      <c r="D106" s="80">
        <v>1.075</v>
      </c>
      <c r="E106" s="80">
        <v>6</v>
      </c>
    </row>
    <row r="107" spans="1:5">
      <c r="A107" s="190" t="s">
        <v>1</v>
      </c>
      <c r="B107" s="80">
        <v>3.5833333333333335</v>
      </c>
      <c r="C107" s="80">
        <v>3.3333333333333335</v>
      </c>
      <c r="D107" s="80">
        <v>1.075</v>
      </c>
      <c r="E107" s="80">
        <v>8</v>
      </c>
    </row>
    <row r="108" spans="1:5">
      <c r="A108" s="190" t="s">
        <v>49</v>
      </c>
      <c r="B108" s="80">
        <v>3.5833333333333335</v>
      </c>
      <c r="C108" s="80">
        <v>3.3333333333333335</v>
      </c>
      <c r="D108" s="80">
        <v>1.075</v>
      </c>
      <c r="E108" s="80">
        <v>4</v>
      </c>
    </row>
    <row r="109" spans="1:5">
      <c r="A109" s="82" t="s">
        <v>39</v>
      </c>
      <c r="B109" s="80">
        <v>2.5</v>
      </c>
      <c r="C109" s="80">
        <v>3.3333333333333335</v>
      </c>
      <c r="D109" s="80">
        <v>0.75</v>
      </c>
      <c r="E109" s="80">
        <v>8</v>
      </c>
    </row>
    <row r="110" spans="1:5">
      <c r="A110" s="190" t="s">
        <v>1</v>
      </c>
      <c r="B110" s="80">
        <v>2.5</v>
      </c>
      <c r="C110" s="80">
        <v>3.3333333333333335</v>
      </c>
      <c r="D110" s="80">
        <v>0.75</v>
      </c>
      <c r="E110" s="80">
        <v>8</v>
      </c>
    </row>
    <row r="111" spans="1:5">
      <c r="A111" s="82" t="s">
        <v>240</v>
      </c>
      <c r="B111" s="80">
        <v>3.875</v>
      </c>
      <c r="C111" s="80">
        <v>3.3333333333333335</v>
      </c>
      <c r="D111" s="80">
        <v>1.1625000000000001</v>
      </c>
      <c r="E111" s="80">
        <v>5.333333333333333</v>
      </c>
    </row>
    <row r="112" spans="1:5">
      <c r="A112" s="190" t="s">
        <v>1</v>
      </c>
      <c r="B112" s="80">
        <v>4</v>
      </c>
      <c r="C112" s="80">
        <v>3.3333333333333335</v>
      </c>
      <c r="D112" s="80">
        <v>1.2</v>
      </c>
      <c r="E112" s="80">
        <v>8</v>
      </c>
    </row>
    <row r="113" spans="1:5">
      <c r="A113" s="190" t="s">
        <v>49</v>
      </c>
      <c r="B113" s="80">
        <v>3.75</v>
      </c>
      <c r="C113" s="80">
        <v>3.3333333333333335</v>
      </c>
      <c r="D113" s="80">
        <v>1.125</v>
      </c>
      <c r="E113" s="80">
        <v>4</v>
      </c>
    </row>
    <row r="114" spans="1:5">
      <c r="A114" s="190" t="s">
        <v>300</v>
      </c>
      <c r="B114" s="80">
        <v>4</v>
      </c>
      <c r="C114" s="80">
        <v>3.3333333333333335</v>
      </c>
      <c r="D114" s="80">
        <v>1.2</v>
      </c>
      <c r="E114" s="80">
        <v>4</v>
      </c>
    </row>
    <row r="115" spans="1:5">
      <c r="A115" s="82" t="s">
        <v>243</v>
      </c>
      <c r="B115" s="80">
        <v>2</v>
      </c>
      <c r="C115" s="80">
        <v>3.3333333333333335</v>
      </c>
      <c r="D115" s="80">
        <v>0.6</v>
      </c>
      <c r="E115" s="80">
        <v>6</v>
      </c>
    </row>
    <row r="116" spans="1:5">
      <c r="A116" s="190" t="s">
        <v>1</v>
      </c>
      <c r="B116" s="80">
        <v>2</v>
      </c>
      <c r="C116" s="80">
        <v>3.3333333333333335</v>
      </c>
      <c r="D116" s="80">
        <v>0.6</v>
      </c>
      <c r="E116" s="80">
        <v>8</v>
      </c>
    </row>
    <row r="117" spans="1:5">
      <c r="A117" s="190" t="s">
        <v>300</v>
      </c>
      <c r="B117" s="80">
        <v>2</v>
      </c>
      <c r="C117" s="80">
        <v>3.3333333333333335</v>
      </c>
      <c r="D117" s="80">
        <v>0.6</v>
      </c>
      <c r="E117" s="80">
        <v>4</v>
      </c>
    </row>
    <row r="118" spans="1:5">
      <c r="A118" s="82" t="s">
        <v>40</v>
      </c>
      <c r="B118" s="80">
        <v>3.9166666666666665</v>
      </c>
      <c r="C118" s="80">
        <v>3.3333333333333335</v>
      </c>
      <c r="D118" s="80">
        <v>1.175</v>
      </c>
      <c r="E118" s="80">
        <v>8</v>
      </c>
    </row>
    <row r="119" spans="1:5">
      <c r="A119" s="190" t="s">
        <v>1</v>
      </c>
      <c r="B119" s="80">
        <v>3.9166666666666665</v>
      </c>
      <c r="C119" s="80">
        <v>3.3333333333333335</v>
      </c>
      <c r="D119" s="80">
        <v>1.175</v>
      </c>
      <c r="E119" s="80">
        <v>8</v>
      </c>
    </row>
    <row r="120" spans="1:5">
      <c r="A120" s="82" t="s">
        <v>244</v>
      </c>
      <c r="B120" s="80">
        <v>2.8333333333333335</v>
      </c>
      <c r="C120" s="80">
        <v>3.3333333333333335</v>
      </c>
      <c r="D120" s="80">
        <v>0.85</v>
      </c>
      <c r="E120" s="80">
        <v>6</v>
      </c>
    </row>
    <row r="121" spans="1:5">
      <c r="A121" s="190" t="s">
        <v>1</v>
      </c>
      <c r="B121" s="80">
        <v>2.5833333333333335</v>
      </c>
      <c r="C121" s="80">
        <v>3.3333333333333335</v>
      </c>
      <c r="D121" s="80">
        <v>0.77499999999999991</v>
      </c>
      <c r="E121" s="80">
        <v>8</v>
      </c>
    </row>
    <row r="122" spans="1:5">
      <c r="A122" s="190" t="s">
        <v>49</v>
      </c>
      <c r="B122" s="80">
        <v>3.0833333333333335</v>
      </c>
      <c r="C122" s="80">
        <v>3.3333333333333335</v>
      </c>
      <c r="D122" s="80">
        <v>0.92499999999999993</v>
      </c>
      <c r="E122" s="80">
        <v>4</v>
      </c>
    </row>
    <row r="123" spans="1:5">
      <c r="A123" s="82" t="s">
        <v>246</v>
      </c>
      <c r="B123" s="80">
        <v>3.0833333333333335</v>
      </c>
      <c r="C123" s="80">
        <v>3.3333333333333335</v>
      </c>
      <c r="D123" s="80">
        <v>0.92500000000000016</v>
      </c>
      <c r="E123" s="80">
        <v>6</v>
      </c>
    </row>
    <row r="124" spans="1:5">
      <c r="A124" s="190" t="s">
        <v>1</v>
      </c>
      <c r="B124" s="80">
        <v>3</v>
      </c>
      <c r="C124" s="80">
        <v>3.3333333333333335</v>
      </c>
      <c r="D124" s="80">
        <v>0.9</v>
      </c>
      <c r="E124" s="80">
        <v>8</v>
      </c>
    </row>
    <row r="125" spans="1:5">
      <c r="A125" s="190" t="s">
        <v>300</v>
      </c>
      <c r="B125" s="80">
        <v>3.1666666666666665</v>
      </c>
      <c r="C125" s="80">
        <v>3.3333333333333335</v>
      </c>
      <c r="D125" s="80">
        <v>0.94999999999999984</v>
      </c>
      <c r="E125" s="80">
        <v>4</v>
      </c>
    </row>
    <row r="126" spans="1:5">
      <c r="A126" s="82" t="s">
        <v>247</v>
      </c>
      <c r="B126" s="80">
        <v>2</v>
      </c>
      <c r="C126" s="80">
        <v>3.3333333333333335</v>
      </c>
      <c r="D126" s="80">
        <v>0.6</v>
      </c>
      <c r="E126" s="80">
        <v>8</v>
      </c>
    </row>
    <row r="127" spans="1:5">
      <c r="A127" s="190" t="s">
        <v>1</v>
      </c>
      <c r="B127" s="80">
        <v>2</v>
      </c>
      <c r="C127" s="80">
        <v>3.3333333333333335</v>
      </c>
      <c r="D127" s="80">
        <v>0.6</v>
      </c>
      <c r="E127" s="80">
        <v>8</v>
      </c>
    </row>
    <row r="128" spans="1:5">
      <c r="A128" s="82" t="s">
        <v>249</v>
      </c>
      <c r="B128" s="80">
        <v>3</v>
      </c>
      <c r="C128" s="80">
        <v>3.3333333333333335</v>
      </c>
      <c r="D128" s="80">
        <v>0.89999999999999991</v>
      </c>
      <c r="E128" s="80">
        <v>4</v>
      </c>
    </row>
    <row r="129" spans="1:5">
      <c r="A129" s="190" t="s">
        <v>49</v>
      </c>
      <c r="B129" s="80">
        <v>3</v>
      </c>
      <c r="C129" s="80">
        <v>3.3333333333333335</v>
      </c>
      <c r="D129" s="80">
        <v>0.89999999999999991</v>
      </c>
      <c r="E129" s="80">
        <v>4</v>
      </c>
    </row>
    <row r="130" spans="1:5">
      <c r="A130" s="82" t="s">
        <v>250</v>
      </c>
      <c r="B130" s="80">
        <v>2</v>
      </c>
      <c r="C130" s="80">
        <v>3.3333333333333335</v>
      </c>
      <c r="D130" s="80">
        <v>0.6</v>
      </c>
      <c r="E130" s="80">
        <v>4</v>
      </c>
    </row>
    <row r="131" spans="1:5">
      <c r="A131" s="190" t="s">
        <v>300</v>
      </c>
      <c r="B131" s="80">
        <v>2</v>
      </c>
      <c r="C131" s="80">
        <v>3.3333333333333335</v>
      </c>
      <c r="D131" s="80">
        <v>0.6</v>
      </c>
      <c r="E131" s="80">
        <v>4</v>
      </c>
    </row>
    <row r="132" spans="1:5">
      <c r="A132" s="82" t="s">
        <v>252</v>
      </c>
      <c r="B132" s="80">
        <v>3.3333333333333335</v>
      </c>
      <c r="C132" s="80">
        <v>3.3333333333333335</v>
      </c>
      <c r="D132" s="80">
        <v>1</v>
      </c>
      <c r="E132" s="80">
        <v>5.333333333333333</v>
      </c>
    </row>
    <row r="133" spans="1:5">
      <c r="A133" s="190" t="s">
        <v>1</v>
      </c>
      <c r="B133" s="80">
        <v>2</v>
      </c>
      <c r="C133" s="80">
        <v>3.3333333333333335</v>
      </c>
      <c r="D133" s="80">
        <v>0.6</v>
      </c>
      <c r="E133" s="80">
        <v>8</v>
      </c>
    </row>
    <row r="134" spans="1:5">
      <c r="A134" s="190" t="s">
        <v>49</v>
      </c>
      <c r="B134" s="80">
        <v>4</v>
      </c>
      <c r="C134" s="80">
        <v>3.3333333333333335</v>
      </c>
      <c r="D134" s="80">
        <v>1.2</v>
      </c>
      <c r="E134" s="80">
        <v>4</v>
      </c>
    </row>
    <row r="135" spans="1:5">
      <c r="A135" s="190" t="s">
        <v>300</v>
      </c>
      <c r="B135" s="80">
        <v>4</v>
      </c>
      <c r="C135" s="80">
        <v>3.3333333333333335</v>
      </c>
      <c r="D135" s="80">
        <v>1.2</v>
      </c>
      <c r="E135" s="80">
        <v>4</v>
      </c>
    </row>
    <row r="136" spans="1:5">
      <c r="A136" s="82" t="s">
        <v>41</v>
      </c>
      <c r="B136" s="80">
        <v>3.5</v>
      </c>
      <c r="C136" s="80">
        <v>3.3333333333333335</v>
      </c>
      <c r="D136" s="80">
        <v>1.0499999999999998</v>
      </c>
      <c r="E136" s="80">
        <v>4</v>
      </c>
    </row>
    <row r="137" spans="1:5">
      <c r="A137" s="190" t="s">
        <v>49</v>
      </c>
      <c r="B137" s="80">
        <v>3</v>
      </c>
      <c r="C137" s="80">
        <v>3.3333333333333335</v>
      </c>
      <c r="D137" s="80">
        <v>0.89999999999999991</v>
      </c>
      <c r="E137" s="80">
        <v>4</v>
      </c>
    </row>
    <row r="138" spans="1:5">
      <c r="A138" s="190" t="s">
        <v>300</v>
      </c>
      <c r="B138" s="80">
        <v>4</v>
      </c>
      <c r="C138" s="80">
        <v>3.3333333333333335</v>
      </c>
      <c r="D138" s="80">
        <v>1.2</v>
      </c>
      <c r="E138" s="80">
        <v>4</v>
      </c>
    </row>
    <row r="139" spans="1:5">
      <c r="A139" s="82" t="s">
        <v>42</v>
      </c>
      <c r="B139" s="80">
        <v>2.5277777777777777</v>
      </c>
      <c r="C139" s="80">
        <v>3.333333333333333</v>
      </c>
      <c r="D139" s="80">
        <v>0.7583333333333333</v>
      </c>
      <c r="E139" s="80">
        <v>6.666666666666667</v>
      </c>
    </row>
    <row r="140" spans="1:5">
      <c r="A140" s="190" t="s">
        <v>1</v>
      </c>
      <c r="B140" s="80">
        <v>2.5</v>
      </c>
      <c r="C140" s="80">
        <v>3.3333333333333335</v>
      </c>
      <c r="D140" s="80">
        <v>0.75</v>
      </c>
      <c r="E140" s="80">
        <v>8</v>
      </c>
    </row>
    <row r="141" spans="1:5">
      <c r="A141" s="190" t="s">
        <v>302</v>
      </c>
      <c r="B141" s="80">
        <v>2.3333333333333335</v>
      </c>
      <c r="C141" s="80">
        <v>3.3333333333333335</v>
      </c>
      <c r="D141" s="80">
        <v>0.70000000000000007</v>
      </c>
      <c r="E141" s="80">
        <v>8</v>
      </c>
    </row>
    <row r="142" spans="1:5">
      <c r="A142" s="190" t="s">
        <v>301</v>
      </c>
      <c r="B142" s="80">
        <v>2.75</v>
      </c>
      <c r="C142" s="80">
        <v>3.3333333333333335</v>
      </c>
      <c r="D142" s="80">
        <v>0.82499999999999984</v>
      </c>
      <c r="E142" s="80">
        <v>4</v>
      </c>
    </row>
    <row r="143" spans="1:5">
      <c r="A143" s="82" t="s">
        <v>255</v>
      </c>
      <c r="B143" s="80">
        <v>4.25</v>
      </c>
      <c r="C143" s="80">
        <v>3.3333333333333335</v>
      </c>
      <c r="D143" s="80">
        <v>1.2749999999999999</v>
      </c>
      <c r="E143" s="80">
        <v>4</v>
      </c>
    </row>
    <row r="144" spans="1:5">
      <c r="A144" s="190" t="s">
        <v>49</v>
      </c>
      <c r="B144" s="80">
        <v>4.25</v>
      </c>
      <c r="C144" s="80">
        <v>3.3333333333333335</v>
      </c>
      <c r="D144" s="80">
        <v>1.2749999999999999</v>
      </c>
      <c r="E144" s="80">
        <v>4</v>
      </c>
    </row>
    <row r="145" spans="1:5">
      <c r="A145" s="82" t="s">
        <v>272</v>
      </c>
      <c r="B145" s="80">
        <v>2.25</v>
      </c>
      <c r="C145" s="80">
        <v>3.3333333333333335</v>
      </c>
      <c r="D145" s="80">
        <v>0.67499999999999993</v>
      </c>
      <c r="E145" s="80">
        <v>8</v>
      </c>
    </row>
    <row r="146" spans="1:5">
      <c r="A146" s="190" t="s">
        <v>1</v>
      </c>
      <c r="B146" s="80">
        <v>2.25</v>
      </c>
      <c r="C146" s="80">
        <v>3.3333333333333335</v>
      </c>
      <c r="D146" s="80">
        <v>0.67499999999999993</v>
      </c>
      <c r="E146" s="80">
        <v>8</v>
      </c>
    </row>
    <row r="147" spans="1:5">
      <c r="A147" s="82" t="s">
        <v>280</v>
      </c>
      <c r="B147" s="80">
        <v>2</v>
      </c>
      <c r="C147" s="80">
        <v>3.3333333333333335</v>
      </c>
      <c r="D147" s="80">
        <v>0.6</v>
      </c>
      <c r="E147" s="80">
        <v>8</v>
      </c>
    </row>
    <row r="148" spans="1:5">
      <c r="A148" s="190" t="s">
        <v>1</v>
      </c>
      <c r="B148" s="80">
        <v>2</v>
      </c>
      <c r="C148" s="80">
        <v>3.3333333333333335</v>
      </c>
      <c r="D148" s="80">
        <v>0.6</v>
      </c>
      <c r="E148" s="80">
        <v>8</v>
      </c>
    </row>
    <row r="149" spans="1:5">
      <c r="A149" s="79" t="s">
        <v>307</v>
      </c>
      <c r="B149" s="80">
        <v>3.6233333333333335</v>
      </c>
      <c r="C149" s="80">
        <v>3.333333333333337</v>
      </c>
      <c r="D149" s="80">
        <v>1.087</v>
      </c>
      <c r="E149" s="80">
        <v>4</v>
      </c>
    </row>
    <row r="150" spans="1:5">
      <c r="A150" s="82" t="s">
        <v>255</v>
      </c>
      <c r="B150" s="80">
        <v>3.875</v>
      </c>
      <c r="C150" s="80">
        <v>3.3333333333333335</v>
      </c>
      <c r="D150" s="80">
        <v>1.1625000000000001</v>
      </c>
      <c r="E150" s="80">
        <v>4</v>
      </c>
    </row>
    <row r="151" spans="1:5">
      <c r="A151" s="190" t="s">
        <v>1</v>
      </c>
      <c r="B151" s="80">
        <v>3.75</v>
      </c>
      <c r="C151" s="80">
        <v>3.3333333333333335</v>
      </c>
      <c r="D151" s="80">
        <v>1.125</v>
      </c>
      <c r="E151" s="80">
        <v>4</v>
      </c>
    </row>
    <row r="152" spans="1:5">
      <c r="A152" s="190" t="s">
        <v>49</v>
      </c>
      <c r="B152" s="80">
        <v>4.25</v>
      </c>
      <c r="C152" s="80">
        <v>3.3333333333333335</v>
      </c>
      <c r="D152" s="80">
        <v>1.2749999999999999</v>
      </c>
      <c r="E152" s="80">
        <v>4</v>
      </c>
    </row>
    <row r="153" spans="1:5">
      <c r="A153" s="82" t="s">
        <v>256</v>
      </c>
      <c r="B153" s="80">
        <v>3.5</v>
      </c>
      <c r="C153" s="80">
        <v>3.3333333333333335</v>
      </c>
      <c r="D153" s="80">
        <v>1.05</v>
      </c>
      <c r="E153" s="80">
        <v>4</v>
      </c>
    </row>
    <row r="154" spans="1:5">
      <c r="A154" s="190" t="s">
        <v>1</v>
      </c>
      <c r="B154" s="80">
        <v>3.1666666666666665</v>
      </c>
      <c r="C154" s="80">
        <v>3.3333333333333335</v>
      </c>
      <c r="D154" s="80">
        <v>0.94999999999999984</v>
      </c>
      <c r="E154" s="80">
        <v>4</v>
      </c>
    </row>
    <row r="155" spans="1:5">
      <c r="A155" s="190" t="s">
        <v>49</v>
      </c>
      <c r="B155" s="80">
        <v>3.75</v>
      </c>
      <c r="C155" s="80">
        <v>3.3333333333333335</v>
      </c>
      <c r="D155" s="80">
        <v>1.125</v>
      </c>
      <c r="E155" s="80">
        <v>4</v>
      </c>
    </row>
    <row r="156" spans="1:5">
      <c r="A156" s="190" t="s">
        <v>300</v>
      </c>
      <c r="B156" s="80">
        <v>4</v>
      </c>
      <c r="C156" s="80">
        <v>3.3333333333333335</v>
      </c>
      <c r="D156" s="80">
        <v>1.2</v>
      </c>
      <c r="E156" s="80">
        <v>4</v>
      </c>
    </row>
    <row r="157" spans="1:5">
      <c r="A157" s="82" t="s">
        <v>257</v>
      </c>
      <c r="B157" s="80">
        <v>3.625</v>
      </c>
      <c r="C157" s="80">
        <v>3.333333333333333</v>
      </c>
      <c r="D157" s="80">
        <v>1.0874999999999999</v>
      </c>
      <c r="E157" s="80">
        <v>4</v>
      </c>
    </row>
    <row r="158" spans="1:5">
      <c r="A158" s="190" t="s">
        <v>1</v>
      </c>
      <c r="B158" s="80">
        <v>3.9166666666666665</v>
      </c>
      <c r="C158" s="80">
        <v>3.3333333333333335</v>
      </c>
      <c r="D158" s="80">
        <v>1.175</v>
      </c>
      <c r="E158" s="80">
        <v>4</v>
      </c>
    </row>
    <row r="159" spans="1:5">
      <c r="A159" s="190" t="s">
        <v>49</v>
      </c>
      <c r="B159" s="80">
        <v>3.75</v>
      </c>
      <c r="C159" s="80">
        <v>3.3333333333333335</v>
      </c>
      <c r="D159" s="80">
        <v>1.125</v>
      </c>
      <c r="E159" s="80">
        <v>4</v>
      </c>
    </row>
    <row r="160" spans="1:5">
      <c r="A160" s="190" t="s">
        <v>300</v>
      </c>
      <c r="B160" s="80">
        <v>3</v>
      </c>
      <c r="C160" s="80">
        <v>3.3333333333333335</v>
      </c>
      <c r="D160" s="80">
        <v>0.89999999999999991</v>
      </c>
      <c r="E160" s="80">
        <v>4</v>
      </c>
    </row>
    <row r="161" spans="1:5">
      <c r="A161" s="82" t="s">
        <v>258</v>
      </c>
      <c r="B161" s="80">
        <v>3.25</v>
      </c>
      <c r="C161" s="80">
        <v>3.3333333333333335</v>
      </c>
      <c r="D161" s="80">
        <v>0.97499999999999998</v>
      </c>
      <c r="E161" s="80">
        <v>4</v>
      </c>
    </row>
    <row r="162" spans="1:5">
      <c r="A162" s="190" t="s">
        <v>49</v>
      </c>
      <c r="B162" s="80">
        <v>3.25</v>
      </c>
      <c r="C162" s="80">
        <v>3.3333333333333335</v>
      </c>
      <c r="D162" s="80">
        <v>0.97499999999999998</v>
      </c>
      <c r="E162" s="80">
        <v>4</v>
      </c>
    </row>
    <row r="163" spans="1:5">
      <c r="A163" s="82" t="s">
        <v>259</v>
      </c>
      <c r="B163" s="80">
        <v>3.9375</v>
      </c>
      <c r="C163" s="80">
        <v>3.3333333333333335</v>
      </c>
      <c r="D163" s="80">
        <v>1.1812499999999999</v>
      </c>
      <c r="E163" s="80">
        <v>4</v>
      </c>
    </row>
    <row r="164" spans="1:5">
      <c r="A164" s="190" t="s">
        <v>1</v>
      </c>
      <c r="B164" s="80">
        <v>3.75</v>
      </c>
      <c r="C164" s="80">
        <v>3.3333333333333335</v>
      </c>
      <c r="D164" s="80">
        <v>1.125</v>
      </c>
      <c r="E164" s="80">
        <v>4</v>
      </c>
    </row>
    <row r="165" spans="1:5">
      <c r="A165" s="190" t="s">
        <v>49</v>
      </c>
      <c r="B165" s="80">
        <v>4.25</v>
      </c>
      <c r="C165" s="80">
        <v>3.3333333333333335</v>
      </c>
      <c r="D165" s="80">
        <v>1.2749999999999999</v>
      </c>
      <c r="E165" s="80">
        <v>4</v>
      </c>
    </row>
    <row r="166" spans="1:5">
      <c r="A166" s="190" t="s">
        <v>300</v>
      </c>
      <c r="B166" s="80">
        <v>4</v>
      </c>
      <c r="C166" s="80">
        <v>3.3333333333333335</v>
      </c>
      <c r="D166" s="80">
        <v>1.2</v>
      </c>
      <c r="E166" s="80">
        <v>4</v>
      </c>
    </row>
    <row r="167" spans="1:5">
      <c r="A167" s="82" t="s">
        <v>260</v>
      </c>
      <c r="B167" s="80">
        <v>4</v>
      </c>
      <c r="C167" s="80">
        <v>3.3333333333333335</v>
      </c>
      <c r="D167" s="80">
        <v>1.2</v>
      </c>
      <c r="E167" s="80">
        <v>4</v>
      </c>
    </row>
    <row r="168" spans="1:5">
      <c r="A168" s="190" t="s">
        <v>1</v>
      </c>
      <c r="B168" s="80">
        <v>4.25</v>
      </c>
      <c r="C168" s="80">
        <v>3.3333333333333335</v>
      </c>
      <c r="D168" s="80">
        <v>1.2749999999999999</v>
      </c>
      <c r="E168" s="80">
        <v>4</v>
      </c>
    </row>
    <row r="169" spans="1:5">
      <c r="A169" s="190" t="s">
        <v>49</v>
      </c>
      <c r="B169" s="80">
        <v>3.75</v>
      </c>
      <c r="C169" s="80">
        <v>3.3333333333333335</v>
      </c>
      <c r="D169" s="80">
        <v>1.125</v>
      </c>
      <c r="E169" s="80">
        <v>4</v>
      </c>
    </row>
    <row r="170" spans="1:5">
      <c r="A170" s="82" t="s">
        <v>262</v>
      </c>
      <c r="B170" s="80">
        <v>3.6666666666666665</v>
      </c>
      <c r="C170" s="80">
        <v>3.3333333333333335</v>
      </c>
      <c r="D170" s="80">
        <v>1.0999999999999999</v>
      </c>
      <c r="E170" s="80">
        <v>4</v>
      </c>
    </row>
    <row r="171" spans="1:5">
      <c r="A171" s="190" t="s">
        <v>1</v>
      </c>
      <c r="B171" s="80">
        <v>3</v>
      </c>
      <c r="C171" s="80">
        <v>3.3333333333333335</v>
      </c>
      <c r="D171" s="80">
        <v>0.89999999999999991</v>
      </c>
      <c r="E171" s="80">
        <v>4</v>
      </c>
    </row>
    <row r="172" spans="1:5">
      <c r="A172" s="190" t="s">
        <v>49</v>
      </c>
      <c r="B172" s="80">
        <v>4.5</v>
      </c>
      <c r="C172" s="80">
        <v>3.3333333333333335</v>
      </c>
      <c r="D172" s="80">
        <v>1.3499999999999999</v>
      </c>
      <c r="E172" s="80">
        <v>4</v>
      </c>
    </row>
    <row r="173" spans="1:5">
      <c r="A173" s="190" t="s">
        <v>300</v>
      </c>
      <c r="B173" s="80">
        <v>3.5</v>
      </c>
      <c r="C173" s="80">
        <v>3.3333333333333335</v>
      </c>
      <c r="D173" s="80">
        <v>1.05</v>
      </c>
      <c r="E173" s="80">
        <v>4</v>
      </c>
    </row>
    <row r="174" spans="1:5">
      <c r="A174" s="82" t="s">
        <v>264</v>
      </c>
      <c r="B174" s="80">
        <v>4</v>
      </c>
      <c r="C174" s="80">
        <v>3.3333333333333335</v>
      </c>
      <c r="D174" s="80">
        <v>1.2</v>
      </c>
      <c r="E174" s="80">
        <v>4</v>
      </c>
    </row>
    <row r="175" spans="1:5">
      <c r="A175" s="190" t="s">
        <v>49</v>
      </c>
      <c r="B175" s="80">
        <v>4</v>
      </c>
      <c r="C175" s="80">
        <v>3.3333333333333335</v>
      </c>
      <c r="D175" s="80">
        <v>1.2</v>
      </c>
      <c r="E175" s="80">
        <v>4</v>
      </c>
    </row>
    <row r="176" spans="1:5">
      <c r="A176" s="82" t="s">
        <v>265</v>
      </c>
      <c r="B176" s="80">
        <v>3.9166666666666665</v>
      </c>
      <c r="C176" s="80">
        <v>3.3333333333333335</v>
      </c>
      <c r="D176" s="80">
        <v>1.175</v>
      </c>
      <c r="E176" s="80">
        <v>4</v>
      </c>
    </row>
    <row r="177" spans="1:5">
      <c r="A177" s="190" t="s">
        <v>1</v>
      </c>
      <c r="B177" s="80">
        <v>4</v>
      </c>
      <c r="C177" s="80">
        <v>3.3333333333333335</v>
      </c>
      <c r="D177" s="80">
        <v>1.2</v>
      </c>
      <c r="E177" s="80">
        <v>4</v>
      </c>
    </row>
    <row r="178" spans="1:5">
      <c r="A178" s="190" t="s">
        <v>49</v>
      </c>
      <c r="B178" s="80">
        <v>4</v>
      </c>
      <c r="C178" s="80">
        <v>3.3333333333333335</v>
      </c>
      <c r="D178" s="80">
        <v>1.2</v>
      </c>
      <c r="E178" s="80">
        <v>4</v>
      </c>
    </row>
    <row r="179" spans="1:5">
      <c r="A179" s="190" t="s">
        <v>300</v>
      </c>
      <c r="B179" s="80">
        <v>3.75</v>
      </c>
      <c r="C179" s="80">
        <v>3.3333333333333335</v>
      </c>
      <c r="D179" s="80">
        <v>1.125</v>
      </c>
      <c r="E179" s="80">
        <v>4</v>
      </c>
    </row>
    <row r="180" spans="1:5">
      <c r="A180" s="82" t="s">
        <v>270</v>
      </c>
      <c r="B180" s="80">
        <v>3.8</v>
      </c>
      <c r="C180" s="80">
        <v>3.3333333333333335</v>
      </c>
      <c r="D180" s="80">
        <v>1.1400000000000001</v>
      </c>
      <c r="E180" s="80">
        <v>4</v>
      </c>
    </row>
    <row r="181" spans="1:5">
      <c r="A181" s="190" t="s">
        <v>1</v>
      </c>
      <c r="B181" s="80">
        <v>3.6666666666666665</v>
      </c>
      <c r="C181" s="80">
        <v>3.3333333333333335</v>
      </c>
      <c r="D181" s="80">
        <v>1.0999999999999999</v>
      </c>
      <c r="E181" s="80">
        <v>4</v>
      </c>
    </row>
    <row r="182" spans="1:5">
      <c r="A182" s="190" t="s">
        <v>49</v>
      </c>
      <c r="B182" s="80">
        <v>4</v>
      </c>
      <c r="C182" s="80">
        <v>3.3333333333333335</v>
      </c>
      <c r="D182" s="80">
        <v>1.2</v>
      </c>
      <c r="E182" s="80">
        <v>4</v>
      </c>
    </row>
    <row r="183" spans="1:5">
      <c r="A183" s="82" t="s">
        <v>274</v>
      </c>
      <c r="B183" s="80">
        <v>2.5833333333333335</v>
      </c>
      <c r="C183" s="80">
        <v>3.3333333333333335</v>
      </c>
      <c r="D183" s="80">
        <v>0.77500000000000002</v>
      </c>
      <c r="E183" s="80">
        <v>4</v>
      </c>
    </row>
    <row r="184" spans="1:5">
      <c r="A184" s="190" t="s">
        <v>1</v>
      </c>
      <c r="B184" s="80">
        <v>2.75</v>
      </c>
      <c r="C184" s="80">
        <v>3.3333333333333335</v>
      </c>
      <c r="D184" s="80">
        <v>0.82499999999999984</v>
      </c>
      <c r="E184" s="80">
        <v>4</v>
      </c>
    </row>
    <row r="185" spans="1:5">
      <c r="A185" s="190" t="s">
        <v>49</v>
      </c>
      <c r="B185" s="80">
        <v>2.75</v>
      </c>
      <c r="C185" s="80">
        <v>3.3333333333333335</v>
      </c>
      <c r="D185" s="80">
        <v>0.82499999999999996</v>
      </c>
      <c r="E185" s="80">
        <v>4</v>
      </c>
    </row>
    <row r="186" spans="1:5">
      <c r="A186" s="190" t="s">
        <v>300</v>
      </c>
      <c r="B186" s="80">
        <v>2.25</v>
      </c>
      <c r="C186" s="80">
        <v>3.3333333333333335</v>
      </c>
      <c r="D186" s="80">
        <v>0.67500000000000004</v>
      </c>
      <c r="E186" s="80">
        <v>4</v>
      </c>
    </row>
    <row r="187" spans="1:5">
      <c r="A187" s="82" t="s">
        <v>275</v>
      </c>
      <c r="B187" s="80">
        <v>4</v>
      </c>
      <c r="C187" s="80">
        <v>3.3333333333333335</v>
      </c>
      <c r="D187" s="80">
        <v>1.2</v>
      </c>
      <c r="E187" s="80">
        <v>4</v>
      </c>
    </row>
    <row r="188" spans="1:5">
      <c r="A188" s="190" t="s">
        <v>1</v>
      </c>
      <c r="B188" s="80">
        <v>4.5</v>
      </c>
      <c r="C188" s="80">
        <v>3.3333333333333335</v>
      </c>
      <c r="D188" s="80">
        <v>1.3499999999999999</v>
      </c>
      <c r="E188" s="80">
        <v>4</v>
      </c>
    </row>
    <row r="189" spans="1:5">
      <c r="A189" s="190" t="s">
        <v>49</v>
      </c>
      <c r="B189" s="80">
        <v>3.5</v>
      </c>
      <c r="C189" s="80">
        <v>3.3333333333333335</v>
      </c>
      <c r="D189" s="80">
        <v>1.05</v>
      </c>
      <c r="E189" s="80">
        <v>4</v>
      </c>
    </row>
    <row r="190" spans="1:5">
      <c r="A190" s="190" t="s">
        <v>300</v>
      </c>
      <c r="B190" s="80">
        <v>4</v>
      </c>
      <c r="C190" s="80">
        <v>3.3333333333333335</v>
      </c>
      <c r="D190" s="80">
        <v>1.2</v>
      </c>
      <c r="E190" s="80">
        <v>4</v>
      </c>
    </row>
    <row r="191" spans="1:5">
      <c r="A191" s="82" t="s">
        <v>230</v>
      </c>
      <c r="B191" s="80">
        <v>3.9166666666666665</v>
      </c>
      <c r="C191" s="80">
        <v>3.3333333333333335</v>
      </c>
      <c r="D191" s="80">
        <v>1.175</v>
      </c>
      <c r="E191" s="80">
        <v>4</v>
      </c>
    </row>
    <row r="192" spans="1:5">
      <c r="A192" s="190" t="s">
        <v>1</v>
      </c>
      <c r="B192" s="80">
        <v>4.083333333333333</v>
      </c>
      <c r="C192" s="80">
        <v>3.3333333333333335</v>
      </c>
      <c r="D192" s="80">
        <v>1.2250000000000001</v>
      </c>
      <c r="E192" s="80">
        <v>4</v>
      </c>
    </row>
    <row r="193" spans="1:5">
      <c r="A193" s="190" t="s">
        <v>49</v>
      </c>
      <c r="B193" s="80">
        <v>3.75</v>
      </c>
      <c r="C193" s="80">
        <v>3.3333333333333335</v>
      </c>
      <c r="D193" s="80">
        <v>1.125</v>
      </c>
      <c r="E193" s="80">
        <v>4</v>
      </c>
    </row>
    <row r="194" spans="1:5">
      <c r="A194" s="82" t="s">
        <v>277</v>
      </c>
      <c r="B194" s="80">
        <v>4.75</v>
      </c>
      <c r="C194" s="80">
        <v>3.3333333333333335</v>
      </c>
      <c r="D194" s="80">
        <v>1.425</v>
      </c>
      <c r="E194" s="80">
        <v>4</v>
      </c>
    </row>
    <row r="195" spans="1:5">
      <c r="A195" s="190" t="s">
        <v>1</v>
      </c>
      <c r="B195" s="80">
        <v>4.75</v>
      </c>
      <c r="C195" s="80">
        <v>3.3333333333333335</v>
      </c>
      <c r="D195" s="80">
        <v>1.425</v>
      </c>
      <c r="E195" s="80">
        <v>4</v>
      </c>
    </row>
    <row r="196" spans="1:5">
      <c r="A196" s="190" t="s">
        <v>49</v>
      </c>
      <c r="B196" s="80">
        <v>4.75</v>
      </c>
      <c r="C196" s="80">
        <v>3.3333333333333335</v>
      </c>
      <c r="D196" s="80">
        <v>1.425</v>
      </c>
      <c r="E196" s="80">
        <v>4</v>
      </c>
    </row>
    <row r="197" spans="1:5">
      <c r="A197" s="82" t="s">
        <v>281</v>
      </c>
      <c r="B197" s="80">
        <v>2</v>
      </c>
      <c r="C197" s="80">
        <v>3.3333333333333335</v>
      </c>
      <c r="D197" s="80">
        <v>0.6</v>
      </c>
      <c r="E197" s="80">
        <v>4</v>
      </c>
    </row>
    <row r="198" spans="1:5">
      <c r="A198" s="190" t="s">
        <v>49</v>
      </c>
      <c r="B198" s="80">
        <v>2</v>
      </c>
      <c r="C198" s="80">
        <v>3.3333333333333335</v>
      </c>
      <c r="D198" s="80">
        <v>0.6</v>
      </c>
      <c r="E198" s="80">
        <v>4</v>
      </c>
    </row>
    <row r="199" spans="1:5">
      <c r="A199" s="82" t="s">
        <v>283</v>
      </c>
      <c r="B199" s="80">
        <v>4</v>
      </c>
      <c r="C199" s="80">
        <v>3.3333333333333335</v>
      </c>
      <c r="D199" s="80">
        <v>1.2</v>
      </c>
      <c r="E199" s="80">
        <v>4</v>
      </c>
    </row>
    <row r="200" spans="1:5">
      <c r="A200" s="190" t="s">
        <v>1</v>
      </c>
      <c r="B200" s="80">
        <v>4</v>
      </c>
      <c r="C200" s="80">
        <v>3.3333333333333335</v>
      </c>
      <c r="D200" s="80">
        <v>1.2</v>
      </c>
      <c r="E200" s="80">
        <v>4</v>
      </c>
    </row>
    <row r="201" spans="1:5">
      <c r="A201" s="190" t="s">
        <v>49</v>
      </c>
      <c r="B201" s="80">
        <v>4</v>
      </c>
      <c r="C201" s="80">
        <v>3.3333333333333335</v>
      </c>
      <c r="D201" s="80">
        <v>1.2</v>
      </c>
      <c r="E201" s="80">
        <v>4</v>
      </c>
    </row>
    <row r="202" spans="1:5">
      <c r="A202" s="82" t="s">
        <v>286</v>
      </c>
      <c r="B202" s="80">
        <v>3.75</v>
      </c>
      <c r="C202" s="80">
        <v>3.3333333333333335</v>
      </c>
      <c r="D202" s="80">
        <v>1.125</v>
      </c>
      <c r="E202" s="80">
        <v>4</v>
      </c>
    </row>
    <row r="203" spans="1:5">
      <c r="A203" s="190" t="s">
        <v>1</v>
      </c>
      <c r="B203" s="80">
        <v>4</v>
      </c>
      <c r="C203" s="80">
        <v>3.3333333333333335</v>
      </c>
      <c r="D203" s="80">
        <v>1.2</v>
      </c>
      <c r="E203" s="80">
        <v>4</v>
      </c>
    </row>
    <row r="204" spans="1:5">
      <c r="A204" s="190" t="s">
        <v>49</v>
      </c>
      <c r="B204" s="80">
        <v>3.5</v>
      </c>
      <c r="C204" s="80">
        <v>3.3333333333333335</v>
      </c>
      <c r="D204" s="80">
        <v>1.0499999999999998</v>
      </c>
      <c r="E204" s="80">
        <v>4</v>
      </c>
    </row>
    <row r="205" spans="1:5">
      <c r="A205" s="190" t="s">
        <v>300</v>
      </c>
      <c r="B205" s="80">
        <v>4</v>
      </c>
      <c r="C205" s="80">
        <v>3.3333333333333335</v>
      </c>
      <c r="D205" s="80">
        <v>1.2</v>
      </c>
      <c r="E205" s="80">
        <v>4</v>
      </c>
    </row>
    <row r="206" spans="1:5">
      <c r="A206" s="82" t="s">
        <v>287</v>
      </c>
      <c r="B206" s="80">
        <v>2.625</v>
      </c>
      <c r="C206" s="80">
        <v>3.3333333333333335</v>
      </c>
      <c r="D206" s="80">
        <v>0.78750000000000009</v>
      </c>
      <c r="E206" s="80">
        <v>4</v>
      </c>
    </row>
    <row r="207" spans="1:5">
      <c r="A207" s="190" t="s">
        <v>49</v>
      </c>
      <c r="B207" s="80">
        <v>2.5</v>
      </c>
      <c r="C207" s="80">
        <v>3.3333333333333335</v>
      </c>
      <c r="D207" s="80">
        <v>0.75</v>
      </c>
      <c r="E207" s="80">
        <v>4</v>
      </c>
    </row>
    <row r="208" spans="1:5">
      <c r="A208" s="190" t="s">
        <v>300</v>
      </c>
      <c r="B208" s="80">
        <v>2.6666666666666665</v>
      </c>
      <c r="C208" s="80">
        <v>3.3333333333333335</v>
      </c>
      <c r="D208" s="80">
        <v>0.80000000000000016</v>
      </c>
      <c r="E208" s="80">
        <v>4</v>
      </c>
    </row>
    <row r="209" spans="1:5">
      <c r="A209" s="82" t="s">
        <v>293</v>
      </c>
      <c r="B209" s="80">
        <v>4.5</v>
      </c>
      <c r="C209" s="80">
        <v>3.3333333333333335</v>
      </c>
      <c r="D209" s="80">
        <v>1.3499999999999999</v>
      </c>
      <c r="E209" s="80">
        <v>4</v>
      </c>
    </row>
    <row r="210" spans="1:5">
      <c r="A210" s="190" t="s">
        <v>1</v>
      </c>
      <c r="B210" s="80">
        <v>4.75</v>
      </c>
      <c r="C210" s="80">
        <v>3.3333333333333335</v>
      </c>
      <c r="D210" s="80">
        <v>1.425</v>
      </c>
      <c r="E210" s="80">
        <v>4</v>
      </c>
    </row>
    <row r="211" spans="1:5">
      <c r="A211" s="190" t="s">
        <v>49</v>
      </c>
      <c r="B211" s="80">
        <v>4.75</v>
      </c>
      <c r="C211" s="80">
        <v>3.3333333333333335</v>
      </c>
      <c r="D211" s="80">
        <v>1.425</v>
      </c>
      <c r="E211" s="80">
        <v>4</v>
      </c>
    </row>
    <row r="212" spans="1:5">
      <c r="A212" s="190" t="s">
        <v>300</v>
      </c>
      <c r="B212" s="80">
        <v>4</v>
      </c>
      <c r="C212" s="80">
        <v>3.3333333333333335</v>
      </c>
      <c r="D212" s="80">
        <v>1.2</v>
      </c>
      <c r="E212" s="80">
        <v>4</v>
      </c>
    </row>
    <row r="213" spans="1:5">
      <c r="A213" s="82" t="s">
        <v>296</v>
      </c>
      <c r="B213" s="80">
        <v>3</v>
      </c>
      <c r="C213" s="80">
        <v>3.3333333333333335</v>
      </c>
      <c r="D213" s="80">
        <v>0.9</v>
      </c>
      <c r="E213" s="80">
        <v>4</v>
      </c>
    </row>
    <row r="214" spans="1:5">
      <c r="A214" s="190" t="s">
        <v>1</v>
      </c>
      <c r="B214" s="80">
        <v>2</v>
      </c>
      <c r="C214" s="80">
        <v>3.3333333333333335</v>
      </c>
      <c r="D214" s="80">
        <v>0.6</v>
      </c>
      <c r="E214" s="80">
        <v>4</v>
      </c>
    </row>
    <row r="215" spans="1:5">
      <c r="A215" s="190" t="s">
        <v>49</v>
      </c>
      <c r="B215" s="80">
        <v>3.5</v>
      </c>
      <c r="C215" s="80">
        <v>3.3333333333333335</v>
      </c>
      <c r="D215" s="80">
        <v>1.0499999999999998</v>
      </c>
      <c r="E215" s="80">
        <v>4</v>
      </c>
    </row>
    <row r="216" spans="1:5">
      <c r="A216" s="79" t="s">
        <v>304</v>
      </c>
      <c r="B216" s="80">
        <v>3.2854545454545456</v>
      </c>
      <c r="C216" s="80">
        <v>3.3333333333333459</v>
      </c>
      <c r="D216" s="80">
        <v>0.98563636363636309</v>
      </c>
      <c r="E216" s="80">
        <v>6.7781818181818183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Workshop 6b_INFRA</vt:lpstr>
      <vt:lpstr>Workshop6a-INFRA</vt:lpstr>
      <vt:lpstr>Step 5</vt:lpstr>
      <vt:lpstr>Goals &amp; Objectives</vt:lpstr>
      <vt:lpstr>Assign</vt:lpstr>
      <vt:lpstr>Summary</vt:lpstr>
      <vt:lpstr>Sheet2</vt:lpstr>
      <vt:lpstr>Sheet3</vt:lpstr>
      <vt:lpstr>Sheet4</vt:lpstr>
      <vt:lpstr>Sheet8</vt:lpstr>
      <vt:lpstr>3.5 Roads and Bridges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Eyron</cp:lastModifiedBy>
  <cp:lastPrinted>2020-02-25T18:21:38Z</cp:lastPrinted>
  <dcterms:created xsi:type="dcterms:W3CDTF">2020-02-25T05:07:37Z</dcterms:created>
  <dcterms:modified xsi:type="dcterms:W3CDTF">2020-07-16T04:30:23Z</dcterms:modified>
</cp:coreProperties>
</file>