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 activeTab="1"/>
  </bookViews>
  <sheets>
    <sheet name="Assignment" sheetId="17" r:id="rId1"/>
    <sheet name="Summary" sheetId="15" r:id="rId2"/>
    <sheet name="Pivot" sheetId="16" r:id="rId3"/>
    <sheet name="3.5 (SS) Roads and Bridges (2)" sheetId="9" r:id="rId4"/>
    <sheet name="3.6(SS) Critical Infrastructure" sheetId="2" r:id="rId5"/>
  </sheets>
  <externalReferences>
    <externalReference r:id="rId6"/>
  </externalReferences>
  <definedNames>
    <definedName name="Lifeline_Classification">'[1]Technical Options'!$L$6:$L$14</definedName>
  </definedNames>
  <calcPr calcId="145621"/>
  <pivotCaches>
    <pivotCache cacheId="3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4" i="15" l="1"/>
  <c r="I34" i="15"/>
  <c r="L24" i="15"/>
  <c r="I24" i="15"/>
  <c r="L14" i="15"/>
  <c r="I14" i="15"/>
  <c r="L4" i="15"/>
  <c r="I4" i="15"/>
  <c r="S7" i="9" l="1"/>
  <c r="S8" i="9"/>
  <c r="S9" i="9"/>
  <c r="S10" i="9"/>
  <c r="S11" i="9"/>
  <c r="S12" i="9"/>
  <c r="S17" i="9"/>
  <c r="S18" i="9"/>
  <c r="S19" i="9"/>
  <c r="S20" i="9"/>
  <c r="S21" i="9"/>
  <c r="S22" i="9"/>
  <c r="S23" i="9"/>
  <c r="S24" i="9"/>
  <c r="S25" i="9"/>
  <c r="S26" i="9"/>
  <c r="S27" i="9"/>
  <c r="S31" i="9"/>
  <c r="S32" i="9"/>
  <c r="S33" i="9"/>
  <c r="S34" i="9"/>
  <c r="S35" i="9"/>
  <c r="S36" i="9"/>
  <c r="S37" i="9"/>
  <c r="S38" i="9"/>
  <c r="S39" i="9"/>
  <c r="S40" i="9"/>
  <c r="S41" i="9"/>
  <c r="S42" i="9"/>
  <c r="S44" i="9"/>
  <c r="S45" i="9"/>
  <c r="S47" i="9"/>
  <c r="S48" i="9"/>
  <c r="S49" i="9"/>
  <c r="S50" i="9"/>
  <c r="S52" i="9"/>
  <c r="S53" i="9"/>
  <c r="S54" i="9"/>
  <c r="S57" i="9"/>
  <c r="S58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6" i="9"/>
  <c r="W7" i="9"/>
  <c r="V7" i="9" s="1"/>
  <c r="W8" i="9"/>
  <c r="V8" i="9" s="1"/>
  <c r="W9" i="9"/>
  <c r="V9" i="9" s="1"/>
  <c r="W10" i="9"/>
  <c r="V10" i="9" s="1"/>
  <c r="W11" i="9"/>
  <c r="V11" i="9" s="1"/>
  <c r="W12" i="9"/>
  <c r="V12" i="9" s="1"/>
  <c r="W17" i="9"/>
  <c r="V17" i="9" s="1"/>
  <c r="W18" i="9"/>
  <c r="V18" i="9" s="1"/>
  <c r="W19" i="9"/>
  <c r="V19" i="9" s="1"/>
  <c r="W20" i="9"/>
  <c r="V20" i="9" s="1"/>
  <c r="W21" i="9"/>
  <c r="V21" i="9" s="1"/>
  <c r="W22" i="9"/>
  <c r="V22" i="9" s="1"/>
  <c r="W23" i="9"/>
  <c r="V23" i="9" s="1"/>
  <c r="W24" i="9"/>
  <c r="V24" i="9" s="1"/>
  <c r="W25" i="9"/>
  <c r="V25" i="9" s="1"/>
  <c r="W26" i="9"/>
  <c r="V26" i="9" s="1"/>
  <c r="W27" i="9"/>
  <c r="V27" i="9" s="1"/>
  <c r="W31" i="9"/>
  <c r="V31" i="9" s="1"/>
  <c r="W32" i="9"/>
  <c r="V32" i="9" s="1"/>
  <c r="W33" i="9"/>
  <c r="V33" i="9" s="1"/>
  <c r="W34" i="9"/>
  <c r="V34" i="9" s="1"/>
  <c r="W35" i="9"/>
  <c r="V35" i="9" s="1"/>
  <c r="W36" i="9"/>
  <c r="V36" i="9" s="1"/>
  <c r="W37" i="9"/>
  <c r="V37" i="9" s="1"/>
  <c r="W38" i="9"/>
  <c r="V38" i="9" s="1"/>
  <c r="W39" i="9"/>
  <c r="V39" i="9" s="1"/>
  <c r="W40" i="9"/>
  <c r="V40" i="9" s="1"/>
  <c r="W41" i="9"/>
  <c r="V41" i="9" s="1"/>
  <c r="W42" i="9"/>
  <c r="V42" i="9" s="1"/>
  <c r="W44" i="9"/>
  <c r="V44" i="9" s="1"/>
  <c r="W45" i="9"/>
  <c r="V45" i="9" s="1"/>
  <c r="W47" i="9"/>
  <c r="V47" i="9" s="1"/>
  <c r="W48" i="9"/>
  <c r="V48" i="9" s="1"/>
  <c r="W49" i="9"/>
  <c r="V49" i="9" s="1"/>
  <c r="W50" i="9"/>
  <c r="V50" i="9" s="1"/>
  <c r="W52" i="9"/>
  <c r="V52" i="9" s="1"/>
  <c r="W53" i="9"/>
  <c r="V53" i="9" s="1"/>
  <c r="W54" i="9"/>
  <c r="V54" i="9" s="1"/>
  <c r="W57" i="9"/>
  <c r="V57" i="9" s="1"/>
  <c r="W58" i="9"/>
  <c r="V58" i="9" s="1"/>
  <c r="W62" i="9"/>
  <c r="V62" i="9" s="1"/>
  <c r="W63" i="9"/>
  <c r="V63" i="9" s="1"/>
  <c r="W64" i="9"/>
  <c r="V64" i="9" s="1"/>
  <c r="W65" i="9"/>
  <c r="V65" i="9" s="1"/>
  <c r="W66" i="9"/>
  <c r="V66" i="9" s="1"/>
  <c r="W67" i="9"/>
  <c r="V67" i="9" s="1"/>
  <c r="W68" i="9"/>
  <c r="V68" i="9" s="1"/>
  <c r="W69" i="9"/>
  <c r="V69" i="9" s="1"/>
  <c r="W70" i="9"/>
  <c r="V70" i="9" s="1"/>
  <c r="W71" i="9"/>
  <c r="V71" i="9" s="1"/>
  <c r="W72" i="9"/>
  <c r="V72" i="9" s="1"/>
  <c r="W73" i="9"/>
  <c r="V73" i="9" s="1"/>
  <c r="W74" i="9"/>
  <c r="V74" i="9" s="1"/>
  <c r="W75" i="9"/>
  <c r="V75" i="9" s="1"/>
  <c r="W76" i="9"/>
  <c r="V76" i="9" s="1"/>
  <c r="W77" i="9"/>
  <c r="V77" i="9" s="1"/>
  <c r="W78" i="9"/>
  <c r="V78" i="9" s="1"/>
  <c r="W79" i="9"/>
  <c r="V79" i="9" s="1"/>
  <c r="W80" i="9"/>
  <c r="V80" i="9" s="1"/>
  <c r="W81" i="9"/>
  <c r="V81" i="9" s="1"/>
  <c r="W82" i="9"/>
  <c r="V82" i="9" s="1"/>
  <c r="W83" i="9"/>
  <c r="V83" i="9" s="1"/>
  <c r="W84" i="9"/>
  <c r="V84" i="9" s="1"/>
  <c r="W85" i="9"/>
  <c r="V85" i="9" s="1"/>
  <c r="W86" i="9"/>
  <c r="V86" i="9" s="1"/>
  <c r="W87" i="9"/>
  <c r="V87" i="9" s="1"/>
  <c r="P6" i="9" l="1"/>
  <c r="AS87" i="9" l="1"/>
  <c r="P87" i="9"/>
  <c r="AS86" i="9"/>
  <c r="P86" i="9"/>
  <c r="AS85" i="9"/>
  <c r="P85" i="9"/>
  <c r="AS84" i="9"/>
  <c r="P84" i="9"/>
  <c r="AS83" i="9"/>
  <c r="P83" i="9"/>
  <c r="AS82" i="9"/>
  <c r="P82" i="9"/>
  <c r="AS81" i="9"/>
  <c r="P81" i="9"/>
  <c r="AS80" i="9"/>
  <c r="P80" i="9"/>
  <c r="AS79" i="9"/>
  <c r="P79" i="9"/>
  <c r="AS78" i="9"/>
  <c r="P78" i="9"/>
  <c r="AS77" i="9"/>
  <c r="P77" i="9"/>
  <c r="AS76" i="9"/>
  <c r="P76" i="9"/>
  <c r="AS75" i="9"/>
  <c r="P75" i="9"/>
  <c r="AS74" i="9"/>
  <c r="P74" i="9"/>
  <c r="AS73" i="9"/>
  <c r="P73" i="9"/>
  <c r="AS72" i="9"/>
  <c r="P72" i="9"/>
  <c r="AS71" i="9"/>
  <c r="P71" i="9"/>
  <c r="AS70" i="9"/>
  <c r="P70" i="9"/>
  <c r="AS69" i="9"/>
  <c r="P69" i="9"/>
  <c r="AS68" i="9"/>
  <c r="P68" i="9"/>
  <c r="AS67" i="9"/>
  <c r="P67" i="9"/>
  <c r="AS66" i="9"/>
  <c r="P66" i="9"/>
  <c r="AS65" i="9"/>
  <c r="P65" i="9"/>
  <c r="AS64" i="9"/>
  <c r="P64" i="9"/>
  <c r="AS63" i="9"/>
  <c r="P63" i="9"/>
  <c r="AS62" i="9"/>
  <c r="P62" i="9"/>
  <c r="AS61" i="9"/>
  <c r="P61" i="9"/>
  <c r="AS60" i="9"/>
  <c r="P60" i="9"/>
  <c r="AS59" i="9"/>
  <c r="P59" i="9"/>
  <c r="AS58" i="9"/>
  <c r="P58" i="9"/>
  <c r="AS57" i="9"/>
  <c r="P57" i="9"/>
  <c r="AS56" i="9"/>
  <c r="P56" i="9"/>
  <c r="AS55" i="9"/>
  <c r="P55" i="9"/>
  <c r="AS54" i="9"/>
  <c r="P54" i="9"/>
  <c r="AS53" i="9"/>
  <c r="P53" i="9"/>
  <c r="AS52" i="9"/>
  <c r="P52" i="9"/>
  <c r="AS51" i="9"/>
  <c r="P51" i="9"/>
  <c r="AS50" i="9"/>
  <c r="P50" i="9"/>
  <c r="AS49" i="9"/>
  <c r="P49" i="9"/>
  <c r="AS48" i="9"/>
  <c r="P48" i="9"/>
  <c r="AS47" i="9"/>
  <c r="P47" i="9"/>
  <c r="AS46" i="9"/>
  <c r="P46" i="9"/>
  <c r="AS45" i="9"/>
  <c r="P45" i="9"/>
  <c r="AS44" i="9"/>
  <c r="P44" i="9"/>
  <c r="AS43" i="9"/>
  <c r="P43" i="9"/>
  <c r="AS42" i="9"/>
  <c r="P42" i="9"/>
  <c r="AS41" i="9"/>
  <c r="P41" i="9"/>
  <c r="AS40" i="9"/>
  <c r="P40" i="9"/>
  <c r="AS39" i="9"/>
  <c r="P39" i="9"/>
  <c r="AS38" i="9"/>
  <c r="P38" i="9"/>
  <c r="AS37" i="9"/>
  <c r="P37" i="9"/>
  <c r="AS36" i="9"/>
  <c r="P36" i="9"/>
  <c r="AS35" i="9"/>
  <c r="P35" i="9"/>
  <c r="AS34" i="9"/>
  <c r="P34" i="9"/>
  <c r="AS33" i="9"/>
  <c r="P33" i="9"/>
  <c r="AS32" i="9"/>
  <c r="P32" i="9"/>
  <c r="AS31" i="9"/>
  <c r="P31" i="9"/>
  <c r="AS30" i="9"/>
  <c r="P30" i="9"/>
  <c r="AS29" i="9"/>
  <c r="P29" i="9"/>
  <c r="AS28" i="9"/>
  <c r="P28" i="9"/>
  <c r="AS27" i="9"/>
  <c r="P27" i="9"/>
  <c r="AS26" i="9"/>
  <c r="P26" i="9"/>
  <c r="AS25" i="9"/>
  <c r="P25" i="9"/>
  <c r="AS24" i="9"/>
  <c r="P24" i="9"/>
  <c r="AS23" i="9"/>
  <c r="P23" i="9"/>
  <c r="AS22" i="9"/>
  <c r="P22" i="9"/>
  <c r="AS21" i="9"/>
  <c r="P21" i="9"/>
  <c r="AS20" i="9"/>
  <c r="P20" i="9"/>
  <c r="AS19" i="9"/>
  <c r="P19" i="9"/>
  <c r="AS18" i="9"/>
  <c r="P18" i="9"/>
  <c r="AS17" i="9"/>
  <c r="P17" i="9"/>
  <c r="AS16" i="9"/>
  <c r="P16" i="9"/>
  <c r="AS15" i="9"/>
  <c r="P15" i="9"/>
  <c r="AS14" i="9"/>
  <c r="P14" i="9"/>
  <c r="AS13" i="9"/>
  <c r="P13" i="9"/>
  <c r="AS12" i="9"/>
  <c r="P12" i="9"/>
  <c r="AS11" i="9"/>
  <c r="P11" i="9"/>
  <c r="AS10" i="9"/>
  <c r="P10" i="9"/>
  <c r="AS9" i="9"/>
  <c r="P9" i="9"/>
  <c r="AS8" i="9"/>
  <c r="P8" i="9"/>
  <c r="AS7" i="9"/>
  <c r="P7" i="9"/>
  <c r="AS6" i="9"/>
  <c r="W6" i="9"/>
  <c r="V6" i="9" s="1"/>
  <c r="AW7" i="9"/>
  <c r="AW23" i="9"/>
  <c r="AW39" i="9"/>
  <c r="AW55" i="9"/>
  <c r="AW71" i="9"/>
  <c r="AW87" i="9"/>
  <c r="U84" i="9"/>
  <c r="U80" i="9"/>
  <c r="U76" i="9"/>
  <c r="AB72" i="9"/>
  <c r="AB69" i="9"/>
  <c r="AB66" i="9"/>
  <c r="Z62" i="9"/>
  <c r="X58" i="9"/>
  <c r="AB53" i="9"/>
  <c r="X50" i="9"/>
  <c r="Q46" i="9"/>
  <c r="AB42" i="9"/>
  <c r="X39" i="9"/>
  <c r="AB35" i="9"/>
  <c r="U32" i="9"/>
  <c r="AB27" i="9"/>
  <c r="AB23" i="9"/>
  <c r="AB19" i="9"/>
  <c r="AB16" i="9"/>
  <c r="AW9" i="9"/>
  <c r="AW25" i="9"/>
  <c r="AW41" i="9"/>
  <c r="AW57" i="9"/>
  <c r="AW73" i="9"/>
  <c r="X87" i="9"/>
  <c r="X82" i="9"/>
  <c r="AB76" i="9"/>
  <c r="X72" i="9"/>
  <c r="U68" i="9"/>
  <c r="X65" i="9"/>
  <c r="AB61" i="9"/>
  <c r="AB57" i="9"/>
  <c r="X53" i="9"/>
  <c r="X49" i="9"/>
  <c r="U45" i="9"/>
  <c r="Q41" i="9"/>
  <c r="AB37" i="9"/>
  <c r="AB34" i="9"/>
  <c r="T30" i="9"/>
  <c r="AB24" i="9"/>
  <c r="X19" i="9"/>
  <c r="T16" i="9"/>
  <c r="AW14" i="9"/>
  <c r="AW30" i="9"/>
  <c r="AW46" i="9"/>
  <c r="AW62" i="9"/>
  <c r="AW78" i="9"/>
  <c r="X86" i="9"/>
  <c r="U82" i="9"/>
  <c r="U78" i="9"/>
  <c r="U74" i="9"/>
  <c r="Q71" i="9"/>
  <c r="Q68" i="9"/>
  <c r="U64" i="9"/>
  <c r="Z61" i="9"/>
  <c r="AW68" i="9"/>
  <c r="U81" i="9"/>
  <c r="AB70" i="9"/>
  <c r="AB58" i="9"/>
  <c r="U53" i="9"/>
  <c r="AB49" i="9"/>
  <c r="AB40" i="9"/>
  <c r="T29" i="9"/>
  <c r="Q24" i="9"/>
  <c r="AB13" i="9"/>
  <c r="U11" i="9"/>
  <c r="AW56" i="9"/>
  <c r="X83" i="9"/>
  <c r="X75" i="9"/>
  <c r="Z66" i="9"/>
  <c r="U58" i="9"/>
  <c r="X52" i="9"/>
  <c r="X44" i="9"/>
  <c r="U37" i="9"/>
  <c r="Q33" i="9"/>
  <c r="AB22" i="9"/>
  <c r="AW28" i="9"/>
  <c r="Q86" i="9"/>
  <c r="Z60" i="9"/>
  <c r="U48" i="9"/>
  <c r="Q44" i="9"/>
  <c r="Q38" i="9"/>
  <c r="X31" i="9"/>
  <c r="U22" i="9"/>
  <c r="U18" i="9"/>
  <c r="AB14" i="9"/>
  <c r="Q11" i="9"/>
  <c r="Q8" i="9"/>
  <c r="AB10" i="9"/>
  <c r="U8" i="9"/>
  <c r="AW80" i="9"/>
  <c r="Q76" i="9"/>
  <c r="Z64" i="9"/>
  <c r="Z53" i="9"/>
  <c r="T43" i="9"/>
  <c r="AB25" i="9"/>
  <c r="Q20" i="9"/>
  <c r="U10" i="9"/>
  <c r="Z9" i="9"/>
  <c r="Q12" i="9"/>
  <c r="Z13" i="9"/>
  <c r="AW11" i="9"/>
  <c r="AW27" i="9"/>
  <c r="AW43" i="9"/>
  <c r="AW59" i="9"/>
  <c r="AW75" i="9"/>
  <c r="Q87" i="9"/>
  <c r="AB83" i="9"/>
  <c r="AB79" i="9"/>
  <c r="AB75" i="9"/>
  <c r="Q72" i="9"/>
  <c r="Q69" i="9"/>
  <c r="AB65" i="9"/>
  <c r="T61" i="9"/>
  <c r="U57" i="9"/>
  <c r="Q53" i="9"/>
  <c r="Q49" i="9"/>
  <c r="Z45" i="9"/>
  <c r="Q42" i="9"/>
  <c r="AB38" i="9"/>
  <c r="Q35" i="9"/>
  <c r="AB31" i="9"/>
  <c r="Q26" i="9"/>
  <c r="Q22" i="9"/>
  <c r="Q19" i="9"/>
  <c r="AW8" i="9"/>
  <c r="AW13" i="9"/>
  <c r="AW29" i="9"/>
  <c r="AW45" i="9"/>
  <c r="AW61" i="9"/>
  <c r="AW77" i="9"/>
  <c r="AB86" i="9"/>
  <c r="AB80" i="9"/>
  <c r="U75" i="9"/>
  <c r="U71" i="9"/>
  <c r="AB67" i="9"/>
  <c r="X64" i="9"/>
  <c r="T60" i="9"/>
  <c r="Q56" i="9"/>
  <c r="U52" i="9"/>
  <c r="Q48" i="9"/>
  <c r="U44" i="9"/>
  <c r="X40" i="9"/>
  <c r="Q37" i="9"/>
  <c r="U33" i="9"/>
  <c r="AB29" i="9"/>
  <c r="U23" i="9"/>
  <c r="AB18" i="9"/>
  <c r="AB15" i="9"/>
  <c r="AW18" i="9"/>
  <c r="AW34" i="9"/>
  <c r="AW50" i="9"/>
  <c r="AW66" i="9"/>
  <c r="AW82" i="9"/>
  <c r="AB85" i="9"/>
  <c r="AB81" i="9"/>
  <c r="AB77" i="9"/>
  <c r="X73" i="9"/>
  <c r="X70" i="9"/>
  <c r="Z67" i="9"/>
  <c r="U63" i="9"/>
  <c r="AW20" i="9"/>
  <c r="AW84" i="9"/>
  <c r="AB78" i="9"/>
  <c r="Z65" i="9"/>
  <c r="T56" i="9"/>
  <c r="AB52" i="9"/>
  <c r="Q45" i="9"/>
  <c r="Z37" i="9"/>
  <c r="AB28" i="9"/>
  <c r="Q21" i="9"/>
  <c r="X12" i="9"/>
  <c r="AB7" i="9"/>
  <c r="AW72" i="9"/>
  <c r="Q81" i="9"/>
  <c r="Z72" i="9"/>
  <c r="Q65" i="9"/>
  <c r="X57" i="9"/>
  <c r="Q51" i="9"/>
  <c r="U40" i="9"/>
  <c r="AB36" i="9"/>
  <c r="AB30" i="9"/>
  <c r="Z18" i="9"/>
  <c r="AW44" i="9"/>
  <c r="U67" i="9"/>
  <c r="Q59" i="9"/>
  <c r="AB47" i="9"/>
  <c r="AB43" i="9"/>
  <c r="X36" i="9"/>
  <c r="Q30" i="9"/>
  <c r="AB21" i="9"/>
  <c r="AB17" i="9"/>
  <c r="T13" i="9"/>
  <c r="X10" i="9"/>
  <c r="Z7" i="9"/>
  <c r="Q10" i="9"/>
  <c r="AW32" i="9"/>
  <c r="AB87" i="9"/>
  <c r="Q73" i="9"/>
  <c r="Q63" i="9"/>
  <c r="AB50" i="9"/>
  <c r="U42" i="9"/>
  <c r="Q31" i="9"/>
  <c r="X24" i="9"/>
  <c r="X17" i="9"/>
  <c r="Q13" i="9"/>
  <c r="AB9" i="9"/>
  <c r="AB6" i="9"/>
  <c r="U7" i="9"/>
  <c r="Z6" i="9"/>
  <c r="Q84" i="9"/>
  <c r="Z69" i="9"/>
  <c r="Q60" i="9"/>
  <c r="AB41" i="9"/>
  <c r="X27" i="9"/>
  <c r="Q16" i="9"/>
  <c r="AW15" i="9"/>
  <c r="AW31" i="9"/>
  <c r="AW47" i="9"/>
  <c r="AW63" i="9"/>
  <c r="AW79" i="9"/>
  <c r="U86" i="9"/>
  <c r="Q82" i="9"/>
  <c r="Q78" i="9"/>
  <c r="Q74" i="9"/>
  <c r="Z71" i="9"/>
  <c r="Z68" i="9"/>
  <c r="AB64" i="9"/>
  <c r="AB60" i="9"/>
  <c r="AB56" i="9"/>
  <c r="Z52" i="9"/>
  <c r="X48" i="9"/>
  <c r="Z44" i="9"/>
  <c r="X41" i="9"/>
  <c r="X37" i="9"/>
  <c r="U34" i="9"/>
  <c r="Q29" i="9"/>
  <c r="X25" i="9"/>
  <c r="X21" i="9"/>
  <c r="X18" i="9"/>
  <c r="AW12" i="9"/>
  <c r="AW17" i="9"/>
  <c r="AW33" i="9"/>
  <c r="AW49" i="9"/>
  <c r="AW65" i="9"/>
  <c r="AW81" i="9"/>
  <c r="AB84" i="9"/>
  <c r="U79" i="9"/>
  <c r="X74" i="9"/>
  <c r="Z70" i="9"/>
  <c r="Q67" i="9"/>
  <c r="X63" i="9"/>
  <c r="AB59" i="9"/>
  <c r="T55" i="9"/>
  <c r="AB51" i="9"/>
  <c r="X47" i="9"/>
  <c r="Q43" i="9"/>
  <c r="Q39" i="9"/>
  <c r="Z36" i="9"/>
  <c r="AB32" i="9"/>
  <c r="U27" i="9"/>
  <c r="X22" i="9"/>
  <c r="Q18" i="9"/>
  <c r="Q14" i="9"/>
  <c r="AW22" i="9"/>
  <c r="AW38" i="9"/>
  <c r="AW54" i="9"/>
  <c r="AW70" i="9"/>
  <c r="AW86" i="9"/>
  <c r="X84" i="9"/>
  <c r="X80" i="9"/>
  <c r="X76" i="9"/>
  <c r="U72" i="9"/>
  <c r="U69" i="9"/>
  <c r="U66" i="9"/>
  <c r="AB62" i="9"/>
  <c r="AW36" i="9"/>
  <c r="U85" i="9"/>
  <c r="U77" i="9"/>
  <c r="Q64" i="9"/>
  <c r="AB55" i="9"/>
  <c r="Z51" i="9"/>
  <c r="AB44" i="9"/>
  <c r="X33" i="9"/>
  <c r="Q27" i="9"/>
  <c r="Q17" i="9"/>
  <c r="X8" i="9"/>
  <c r="AW24" i="9"/>
  <c r="AW6" i="9"/>
  <c r="X79" i="9"/>
  <c r="X71" i="9"/>
  <c r="X62" i="9"/>
  <c r="Q55" i="9"/>
  <c r="U49" i="9"/>
  <c r="AB39" i="9"/>
  <c r="Z35" i="9"/>
  <c r="Q28" i="9"/>
  <c r="Z10" i="9"/>
  <c r="AW60" i="9"/>
  <c r="Q66" i="9"/>
  <c r="Q57" i="9"/>
  <c r="T46" i="9"/>
  <c r="Z42" i="9"/>
  <c r="U35" i="9"/>
  <c r="AB26" i="9"/>
  <c r="X20" i="9"/>
  <c r="Z16" i="9"/>
  <c r="AB12" i="9"/>
  <c r="U9" i="9"/>
  <c r="U6" i="9"/>
  <c r="AW48" i="9"/>
  <c r="U47" i="9"/>
  <c r="Q23" i="9"/>
  <c r="Q9" i="9"/>
  <c r="AW19" i="9"/>
  <c r="AW35" i="9"/>
  <c r="AW51" i="9"/>
  <c r="AW67" i="9"/>
  <c r="AW83" i="9"/>
  <c r="X85" i="9"/>
  <c r="X81" i="9"/>
  <c r="X77" i="9"/>
  <c r="U73" i="9"/>
  <c r="U70" i="9"/>
  <c r="X67" i="9"/>
  <c r="AB63" i="9"/>
  <c r="T59" i="9"/>
  <c r="U54" i="9"/>
  <c r="T51" i="9"/>
  <c r="Q47" i="9"/>
  <c r="Z43" i="9"/>
  <c r="Q40" i="9"/>
  <c r="U36" i="9"/>
  <c r="AB33" i="9"/>
  <c r="T28" i="9"/>
  <c r="U24" i="9"/>
  <c r="U20" i="9"/>
  <c r="U17" i="9"/>
  <c r="AW16" i="9"/>
  <c r="AW21" i="9"/>
  <c r="AW37" i="9"/>
  <c r="AW53" i="9"/>
  <c r="AW69" i="9"/>
  <c r="AW85" i="9"/>
  <c r="U83" i="9"/>
  <c r="X78" i="9"/>
  <c r="AB73" i="9"/>
  <c r="X69" i="9"/>
  <c r="X66" i="9"/>
  <c r="U62" i="9"/>
  <c r="Q58" i="9"/>
  <c r="Z54" i="9"/>
  <c r="Q50" i="9"/>
  <c r="AB46" i="9"/>
  <c r="X42" i="9"/>
  <c r="U38" i="9"/>
  <c r="X35" i="9"/>
  <c r="U31" i="9"/>
  <c r="X26" i="9"/>
  <c r="AB20" i="9"/>
  <c r="Z17" i="9"/>
  <c r="AW10" i="9"/>
  <c r="AW26" i="9"/>
  <c r="AW42" i="9"/>
  <c r="AW58" i="9"/>
  <c r="AW74" i="9"/>
  <c r="U87" i="9"/>
  <c r="Q83" i="9"/>
  <c r="Q79" i="9"/>
  <c r="Q75" i="9"/>
  <c r="AB71" i="9"/>
  <c r="AB68" i="9"/>
  <c r="U65" i="9"/>
  <c r="Q62" i="9"/>
  <c r="AW52" i="9"/>
  <c r="AB82" i="9"/>
  <c r="AB74" i="9"/>
  <c r="Q61" i="9"/>
  <c r="X54" i="9"/>
  <c r="U50" i="9"/>
  <c r="U41" i="9"/>
  <c r="Q32" i="9"/>
  <c r="U25" i="9"/>
  <c r="T14" i="9"/>
  <c r="Z19" i="9"/>
  <c r="AW40" i="9"/>
  <c r="Q85" i="9"/>
  <c r="Q77" i="9"/>
  <c r="Q70" i="9"/>
  <c r="Z59" i="9"/>
  <c r="Q54" i="9"/>
  <c r="AB48" i="9"/>
  <c r="X38" i="9"/>
  <c r="X34" i="9"/>
  <c r="Q25" i="9"/>
  <c r="Q7" i="9"/>
  <c r="AW76" i="9"/>
  <c r="Z63" i="9"/>
  <c r="Q52" i="9"/>
  <c r="AB45" i="9"/>
  <c r="U39" i="9"/>
  <c r="Q34" i="9"/>
  <c r="X23" i="9"/>
  <c r="U19" i="9"/>
  <c r="Z15" i="9"/>
  <c r="AB11" i="9"/>
  <c r="AB8" i="9"/>
  <c r="Q6" i="9"/>
  <c r="U12" i="9"/>
  <c r="AW64" i="9"/>
  <c r="Q80" i="9"/>
  <c r="X68" i="9"/>
  <c r="AB54" i="9"/>
  <c r="X45" i="9"/>
  <c r="Q36" i="9"/>
  <c r="U26" i="9"/>
  <c r="U21" i="9"/>
  <c r="T15" i="9"/>
  <c r="Z11" i="9"/>
  <c r="Z8" i="9"/>
  <c r="X11" i="9"/>
  <c r="X9" i="9"/>
  <c r="X32" i="9"/>
  <c r="Z14" i="9"/>
  <c r="X7" i="9"/>
  <c r="Z12" i="9"/>
  <c r="Q15" i="9"/>
  <c r="AC7" i="9" l="1"/>
  <c r="AC10" i="9"/>
  <c r="S15" i="9"/>
  <c r="AC21" i="9"/>
  <c r="AC26" i="9"/>
  <c r="AC42" i="9"/>
  <c r="S43" i="9"/>
  <c r="AC47" i="9"/>
  <c r="AX80" i="9"/>
  <c r="AX64" i="9"/>
  <c r="AX48" i="9"/>
  <c r="AX32" i="9"/>
  <c r="AC8" i="9"/>
  <c r="AC12" i="9"/>
  <c r="AC6" i="9"/>
  <c r="AC9" i="9"/>
  <c r="S13" i="9"/>
  <c r="AC18" i="9"/>
  <c r="AC19" i="9"/>
  <c r="AC22" i="9"/>
  <c r="AE23" i="9"/>
  <c r="AC35" i="9"/>
  <c r="AC39" i="9"/>
  <c r="S46" i="9"/>
  <c r="AC48" i="9"/>
  <c r="AC67" i="9"/>
  <c r="AX76" i="9"/>
  <c r="AX60" i="9"/>
  <c r="AX44" i="9"/>
  <c r="AX28" i="9"/>
  <c r="AC37" i="9"/>
  <c r="AC40" i="9"/>
  <c r="AC49" i="9"/>
  <c r="AC58" i="9"/>
  <c r="AX72" i="9"/>
  <c r="AX56" i="9"/>
  <c r="AX40" i="9"/>
  <c r="AX24" i="9"/>
  <c r="AC11" i="9"/>
  <c r="AC25" i="9"/>
  <c r="S29" i="9"/>
  <c r="AC41" i="9"/>
  <c r="AC50" i="9"/>
  <c r="AC53" i="9"/>
  <c r="S56" i="9"/>
  <c r="AC77" i="9"/>
  <c r="AC81" i="9"/>
  <c r="AC85" i="9"/>
  <c r="AX84" i="9"/>
  <c r="AX68" i="9"/>
  <c r="AX52" i="9"/>
  <c r="AX36" i="9"/>
  <c r="AX20" i="9"/>
  <c r="AC63" i="9"/>
  <c r="AC64" i="9"/>
  <c r="AC65" i="9"/>
  <c r="AC66" i="9"/>
  <c r="AC69" i="9"/>
  <c r="AC72" i="9"/>
  <c r="AC74" i="9"/>
  <c r="AC78" i="9"/>
  <c r="AC82" i="9"/>
  <c r="AC87" i="9"/>
  <c r="AX86" i="9"/>
  <c r="AX82" i="9"/>
  <c r="AX78" i="9"/>
  <c r="AX74" i="9"/>
  <c r="AX70" i="9"/>
  <c r="AX66" i="9"/>
  <c r="AX62" i="9"/>
  <c r="AX58" i="9"/>
  <c r="AX54" i="9"/>
  <c r="AX50" i="9"/>
  <c r="AX46" i="9"/>
  <c r="AX42" i="9"/>
  <c r="AX38" i="9"/>
  <c r="AX34" i="9"/>
  <c r="AX30" i="9"/>
  <c r="AX26" i="9"/>
  <c r="AX22" i="9"/>
  <c r="AX18" i="9"/>
  <c r="AX14" i="9"/>
  <c r="AX10" i="9"/>
  <c r="AC23" i="9"/>
  <c r="AC27" i="9"/>
  <c r="S30" i="9"/>
  <c r="AC31" i="9"/>
  <c r="AC33" i="9"/>
  <c r="AC38" i="9"/>
  <c r="AC44" i="9"/>
  <c r="AC45" i="9"/>
  <c r="AC52" i="9"/>
  <c r="AC62" i="9"/>
  <c r="AC68" i="9"/>
  <c r="AC71" i="9"/>
  <c r="AC75" i="9"/>
  <c r="AC79" i="9"/>
  <c r="AC83" i="9"/>
  <c r="AX85" i="9"/>
  <c r="AX81" i="9"/>
  <c r="AX77" i="9"/>
  <c r="AX73" i="9"/>
  <c r="AX69" i="9"/>
  <c r="AX65" i="9"/>
  <c r="AX61" i="9"/>
  <c r="AX57" i="9"/>
  <c r="AX53" i="9"/>
  <c r="AX49" i="9"/>
  <c r="AX45" i="9"/>
  <c r="AX41" i="9"/>
  <c r="AX37" i="9"/>
  <c r="AX33" i="9"/>
  <c r="AX29" i="9"/>
  <c r="AX25" i="9"/>
  <c r="AX21" i="9"/>
  <c r="AX17" i="9"/>
  <c r="AX13" i="9"/>
  <c r="AX9" i="9"/>
  <c r="AX16" i="9"/>
  <c r="AX12" i="9"/>
  <c r="AX8" i="9"/>
  <c r="AC17" i="9"/>
  <c r="AC20" i="9"/>
  <c r="AC24" i="9"/>
  <c r="S28" i="9"/>
  <c r="AC32" i="9"/>
  <c r="AC34" i="9"/>
  <c r="AC36" i="9"/>
  <c r="S51" i="9"/>
  <c r="AC54" i="9"/>
  <c r="AC57" i="9"/>
  <c r="AC70" i="9"/>
  <c r="AC73" i="9"/>
  <c r="AC76" i="9"/>
  <c r="AC80" i="9"/>
  <c r="AC84" i="9"/>
  <c r="AC86" i="9"/>
  <c r="AX87" i="9"/>
  <c r="AX83" i="9"/>
  <c r="AX79" i="9"/>
  <c r="AX75" i="9"/>
  <c r="AX71" i="9"/>
  <c r="AX67" i="9"/>
  <c r="AX63" i="9"/>
  <c r="AX59" i="9"/>
  <c r="AX55" i="9"/>
  <c r="AX51" i="9"/>
  <c r="AX47" i="9"/>
  <c r="AX43" i="9"/>
  <c r="AX39" i="9"/>
  <c r="AX35" i="9"/>
  <c r="AX31" i="9"/>
  <c r="AX27" i="9"/>
  <c r="AX23" i="9"/>
  <c r="AX19" i="9"/>
  <c r="AX15" i="9"/>
  <c r="AX11" i="9"/>
  <c r="AX7" i="9"/>
  <c r="W59" i="9"/>
  <c r="S59" i="9"/>
  <c r="W61" i="9"/>
  <c r="V61" i="9" s="1"/>
  <c r="S61" i="9"/>
  <c r="AE18" i="9"/>
  <c r="AX6" i="9"/>
  <c r="W14" i="9"/>
  <c r="S14" i="9"/>
  <c r="W16" i="9"/>
  <c r="S16" i="9"/>
  <c r="W55" i="9"/>
  <c r="V55" i="9" s="1"/>
  <c r="S55" i="9"/>
  <c r="AE26" i="9"/>
  <c r="W60" i="9"/>
  <c r="S60" i="9"/>
  <c r="W15" i="9"/>
  <c r="W29" i="9"/>
  <c r="W56" i="9"/>
  <c r="AE20" i="9"/>
  <c r="AE27" i="9"/>
  <c r="AE39" i="9"/>
  <c r="AE40" i="9"/>
  <c r="AE48" i="9"/>
  <c r="AE62" i="9"/>
  <c r="AU62" i="9" s="1"/>
  <c r="W43" i="9"/>
  <c r="W51" i="9"/>
  <c r="AE7" i="9"/>
  <c r="AE8" i="9"/>
  <c r="W13" i="9"/>
  <c r="V13" i="9" s="1"/>
  <c r="AE19" i="9"/>
  <c r="AE22" i="9"/>
  <c r="W28" i="9"/>
  <c r="V28" i="9" s="1"/>
  <c r="W30" i="9"/>
  <c r="V30" i="9" s="1"/>
  <c r="W46" i="9"/>
  <c r="V46" i="9" s="1"/>
  <c r="AE57" i="9"/>
  <c r="AE68" i="9"/>
  <c r="AE70" i="9"/>
  <c r="AE11" i="9"/>
  <c r="AE12" i="9"/>
  <c r="AE17" i="9"/>
  <c r="AU17" i="9" s="1"/>
  <c r="AE21" i="9"/>
  <c r="AE29" i="9"/>
  <c r="AE58" i="9"/>
  <c r="AE64" i="9"/>
  <c r="AU64" i="9" s="1"/>
  <c r="AE66" i="9"/>
  <c r="AU66" i="9" s="1"/>
  <c r="AE87" i="9"/>
  <c r="AE37" i="9"/>
  <c r="AU37" i="9" s="1"/>
  <c r="AE72" i="9"/>
  <c r="AE79" i="9"/>
  <c r="AE6" i="9"/>
  <c r="AU6" i="9" s="1"/>
  <c r="AE10" i="9"/>
  <c r="AU10" i="9" s="1"/>
  <c r="AE86" i="9"/>
  <c r="AE84" i="9"/>
  <c r="AE83" i="9"/>
  <c r="AE80" i="9"/>
  <c r="AU80" i="9" s="1"/>
  <c r="AE78" i="9"/>
  <c r="AE77" i="9"/>
  <c r="AE76" i="9"/>
  <c r="AE74" i="9"/>
  <c r="AE60" i="9"/>
  <c r="AE59" i="9"/>
  <c r="AE54" i="9"/>
  <c r="AE50" i="9"/>
  <c r="AE46" i="9"/>
  <c r="AE45" i="9"/>
  <c r="AE42" i="9"/>
  <c r="AE41" i="9"/>
  <c r="AE36" i="9"/>
  <c r="AE35" i="9"/>
  <c r="AE33" i="9"/>
  <c r="AE32" i="9"/>
  <c r="AE31" i="9"/>
  <c r="AE9" i="9"/>
  <c r="AU19" i="9"/>
  <c r="AU26" i="9"/>
  <c r="AE25" i="9"/>
  <c r="AE34" i="9"/>
  <c r="AU39" i="9"/>
  <c r="AU40" i="9"/>
  <c r="AU68" i="9"/>
  <c r="AE24" i="9"/>
  <c r="AE38" i="9"/>
  <c r="AE47" i="9"/>
  <c r="AE52" i="9"/>
  <c r="AE43" i="9"/>
  <c r="AE44" i="9"/>
  <c r="AE51" i="9"/>
  <c r="AU76" i="9"/>
  <c r="AE63" i="9"/>
  <c r="AE67" i="9"/>
  <c r="AE71" i="9"/>
  <c r="AE81" i="9"/>
  <c r="AE85" i="9"/>
  <c r="AE49" i="9"/>
  <c r="AE53" i="9"/>
  <c r="AE65" i="9"/>
  <c r="AE69" i="9"/>
  <c r="AE73" i="9"/>
  <c r="AE82" i="9"/>
  <c r="AY40" i="9"/>
  <c r="AY66" i="9"/>
  <c r="AY77" i="9"/>
  <c r="AY13" i="9"/>
  <c r="AY43" i="9"/>
  <c r="AY6" i="9"/>
  <c r="U51" i="9"/>
  <c r="AF66" i="9"/>
  <c r="AF25" i="9"/>
  <c r="AY64" i="9"/>
  <c r="AY78" i="9"/>
  <c r="AY14" i="9"/>
  <c r="AY25" i="9"/>
  <c r="AY55" i="9"/>
  <c r="AF27" i="9"/>
  <c r="AF29" i="9"/>
  <c r="AF54" i="9"/>
  <c r="AV19" i="9"/>
  <c r="X55" i="9"/>
  <c r="AF73" i="9"/>
  <c r="AV39" i="9"/>
  <c r="AY48" i="9"/>
  <c r="AY74" i="9"/>
  <c r="AY10" i="9"/>
  <c r="AY37" i="9"/>
  <c r="AY67" i="9"/>
  <c r="U15" i="9"/>
  <c r="U60" i="9"/>
  <c r="AF10" i="9"/>
  <c r="AV26" i="9"/>
  <c r="AF53" i="9"/>
  <c r="AY36" i="9"/>
  <c r="AY38" i="9"/>
  <c r="AY49" i="9"/>
  <c r="AY79" i="9"/>
  <c r="AY15" i="9"/>
  <c r="U16" i="9"/>
  <c r="AF19" i="9"/>
  <c r="AF64" i="9"/>
  <c r="AF60" i="9"/>
  <c r="AV40" i="9"/>
  <c r="AF81" i="9"/>
  <c r="AF31" i="9"/>
  <c r="AF69" i="9"/>
  <c r="U61" i="9"/>
  <c r="AY80" i="9"/>
  <c r="AY84" i="9"/>
  <c r="AY50" i="9"/>
  <c r="AY61" i="9"/>
  <c r="AY8" i="9"/>
  <c r="AY27" i="9"/>
  <c r="AF20" i="9"/>
  <c r="AF22" i="9"/>
  <c r="AF79" i="9"/>
  <c r="AV68" i="9"/>
  <c r="AY28" i="9"/>
  <c r="AY62" i="9"/>
  <c r="AY73" i="9"/>
  <c r="AY9" i="9"/>
  <c r="AY39" i="9"/>
  <c r="U56" i="9"/>
  <c r="AF87" i="9"/>
  <c r="AF42" i="9"/>
  <c r="AF34" i="9"/>
  <c r="AF44" i="9"/>
  <c r="AF74" i="9"/>
  <c r="AF38" i="9"/>
  <c r="AY76" i="9"/>
  <c r="AY58" i="9"/>
  <c r="AY85" i="9"/>
  <c r="AY21" i="9"/>
  <c r="AY51" i="9"/>
  <c r="AF39" i="9"/>
  <c r="AF57" i="9"/>
  <c r="AF80" i="9"/>
  <c r="AV64" i="9"/>
  <c r="AY32" i="9"/>
  <c r="AY86" i="9"/>
  <c r="AY22" i="9"/>
  <c r="AY33" i="9"/>
  <c r="AY63" i="9"/>
  <c r="AF18" i="9"/>
  <c r="AF40" i="9"/>
  <c r="U30" i="9"/>
  <c r="AF72" i="9"/>
  <c r="AF46" i="9"/>
  <c r="AF47" i="9"/>
  <c r="AF65" i="9"/>
  <c r="AV66" i="9"/>
  <c r="AF23" i="9"/>
  <c r="AY20" i="9"/>
  <c r="AY34" i="9"/>
  <c r="AY45" i="9"/>
  <c r="AY75" i="9"/>
  <c r="AY11" i="9"/>
  <c r="AF48" i="9"/>
  <c r="AF70" i="9"/>
  <c r="AF77" i="9"/>
  <c r="AF43" i="9"/>
  <c r="AY24" i="9"/>
  <c r="AY46" i="9"/>
  <c r="AY57" i="9"/>
  <c r="AY87" i="9"/>
  <c r="AY23" i="9"/>
  <c r="U13" i="9"/>
  <c r="AF83" i="9"/>
  <c r="AF35" i="9"/>
  <c r="AV62" i="9"/>
  <c r="AF67" i="9"/>
  <c r="AF41" i="9"/>
  <c r="AF51" i="9"/>
  <c r="AY72" i="9"/>
  <c r="AY42" i="9"/>
  <c r="AY69" i="9"/>
  <c r="AY16" i="9"/>
  <c r="AY35" i="9"/>
  <c r="U59" i="9"/>
  <c r="AF58" i="9"/>
  <c r="AF50" i="9"/>
  <c r="U55" i="9"/>
  <c r="AY60" i="9"/>
  <c r="AY70" i="9"/>
  <c r="AY81" i="9"/>
  <c r="AY17" i="9"/>
  <c r="AY47" i="9"/>
  <c r="AF26" i="9"/>
  <c r="AF62" i="9"/>
  <c r="AF68" i="9"/>
  <c r="AF86" i="9"/>
  <c r="AF32" i="9"/>
  <c r="X30" i="9"/>
  <c r="AF84" i="9"/>
  <c r="AF52" i="9"/>
  <c r="AV80" i="9"/>
  <c r="AV37" i="9"/>
  <c r="AY44" i="9"/>
  <c r="AY82" i="9"/>
  <c r="AY18" i="9"/>
  <c r="AY29" i="9"/>
  <c r="AY59" i="9"/>
  <c r="U46" i="9"/>
  <c r="U43" i="9"/>
  <c r="AF21" i="9"/>
  <c r="AF36" i="9"/>
  <c r="AF85" i="9"/>
  <c r="AY68" i="9"/>
  <c r="AY30" i="9"/>
  <c r="AY41" i="9"/>
  <c r="AY71" i="9"/>
  <c r="AY7" i="9"/>
  <c r="U28" i="9"/>
  <c r="AF76" i="9"/>
  <c r="AF9" i="9"/>
  <c r="AF24" i="9"/>
  <c r="AF49" i="9"/>
  <c r="AV10" i="9"/>
  <c r="AF82" i="9"/>
  <c r="AY52" i="9"/>
  <c r="AY26" i="9"/>
  <c r="AY53" i="9"/>
  <c r="AY83" i="9"/>
  <c r="AY19" i="9"/>
  <c r="X6" i="9"/>
  <c r="AF37" i="9"/>
  <c r="AF33" i="9"/>
  <c r="AF71" i="9"/>
  <c r="AY56" i="9"/>
  <c r="AY54" i="9"/>
  <c r="AY65" i="9"/>
  <c r="AY12" i="9"/>
  <c r="AY31" i="9"/>
  <c r="U29" i="9"/>
  <c r="U14" i="9"/>
  <c r="AF17" i="9"/>
  <c r="AF78" i="9"/>
  <c r="AV17" i="9"/>
  <c r="AV76" i="9"/>
  <c r="AF45" i="9"/>
  <c r="AF63" i="9"/>
  <c r="AC61" i="9" l="1"/>
  <c r="AE30" i="9"/>
  <c r="AU30" i="9" s="1"/>
  <c r="AC30" i="9"/>
  <c r="AE14" i="9"/>
  <c r="AC14" i="9"/>
  <c r="AE16" i="9"/>
  <c r="AC16" i="9"/>
  <c r="AC29" i="9"/>
  <c r="AC55" i="9"/>
  <c r="AC60" i="9"/>
  <c r="AC59" i="9"/>
  <c r="AC15" i="9"/>
  <c r="AC28" i="9"/>
  <c r="AC13" i="9"/>
  <c r="AC56" i="9"/>
  <c r="AC51" i="9"/>
  <c r="AC43" i="9"/>
  <c r="AC46" i="9"/>
  <c r="AU70" i="9"/>
  <c r="AU22" i="9"/>
  <c r="AU8" i="9"/>
  <c r="V29" i="9"/>
  <c r="V16" i="9"/>
  <c r="AU20" i="9"/>
  <c r="V15" i="9"/>
  <c r="V60" i="9"/>
  <c r="AU72" i="9"/>
  <c r="AU31" i="9"/>
  <c r="V51" i="9"/>
  <c r="V43" i="9"/>
  <c r="V56" i="9"/>
  <c r="V14" i="9"/>
  <c r="V59" i="9"/>
  <c r="AU14" i="9"/>
  <c r="AU12" i="9"/>
  <c r="AU11" i="9"/>
  <c r="AE75" i="9"/>
  <c r="AU59" i="9"/>
  <c r="AU7" i="9"/>
  <c r="AU84" i="9"/>
  <c r="AU45" i="9"/>
  <c r="AU49" i="9"/>
  <c r="AU85" i="9"/>
  <c r="AU44" i="9"/>
  <c r="AU38" i="9"/>
  <c r="AU34" i="9"/>
  <c r="AU82" i="9"/>
  <c r="AU65" i="9"/>
  <c r="AU24" i="9"/>
  <c r="AU67" i="9"/>
  <c r="AU71" i="9"/>
  <c r="AU63" i="9"/>
  <c r="AU77" i="9"/>
  <c r="AU73" i="9"/>
  <c r="AU51" i="9"/>
  <c r="AU69" i="9"/>
  <c r="AU35" i="9"/>
  <c r="AU81" i="9"/>
  <c r="AU87" i="9"/>
  <c r="AU54" i="9"/>
  <c r="AU60" i="9"/>
  <c r="AU78" i="9"/>
  <c r="AU46" i="9"/>
  <c r="AU47" i="9"/>
  <c r="AU25" i="9"/>
  <c r="AU48" i="9"/>
  <c r="AU33" i="9"/>
  <c r="AU27" i="9"/>
  <c r="AU32" i="9"/>
  <c r="AU9" i="9"/>
  <c r="AU52" i="9"/>
  <c r="AU86" i="9"/>
  <c r="AU83" i="9"/>
  <c r="AU74" i="9"/>
  <c r="AU57" i="9"/>
  <c r="AU58" i="9"/>
  <c r="AE55" i="9"/>
  <c r="AU41" i="9"/>
  <c r="AU42" i="9"/>
  <c r="AU21" i="9"/>
  <c r="AU23" i="9"/>
  <c r="AU79" i="9"/>
  <c r="AU36" i="9"/>
  <c r="AU29" i="9"/>
  <c r="AU53" i="9"/>
  <c r="AU50" i="9"/>
  <c r="AU43" i="9"/>
  <c r="AE61" i="9"/>
  <c r="AU18" i="9"/>
  <c r="AV31" i="9"/>
  <c r="AV77" i="9"/>
  <c r="AV81" i="9"/>
  <c r="X13" i="9"/>
  <c r="X59" i="9"/>
  <c r="AV45" i="9"/>
  <c r="AV41" i="9"/>
  <c r="X15" i="9"/>
  <c r="AF6" i="9"/>
  <c r="AV71" i="9"/>
  <c r="AV33" i="9"/>
  <c r="AV36" i="9"/>
  <c r="AV32" i="9"/>
  <c r="AV79" i="9"/>
  <c r="X43" i="9"/>
  <c r="AF59" i="9"/>
  <c r="AV69" i="9"/>
  <c r="AV86" i="9"/>
  <c r="AF61" i="9"/>
  <c r="AV60" i="9"/>
  <c r="AV9" i="9"/>
  <c r="AF8" i="9"/>
  <c r="AV14" i="9"/>
  <c r="AV25" i="9"/>
  <c r="AV74" i="9"/>
  <c r="AV20" i="9"/>
  <c r="AF12" i="9"/>
  <c r="AV38" i="9"/>
  <c r="AV70" i="9"/>
  <c r="AV72" i="9"/>
  <c r="AV49" i="9"/>
  <c r="AV51" i="9"/>
  <c r="AV52" i="9"/>
  <c r="AV43" i="9"/>
  <c r="AV23" i="9"/>
  <c r="AV22" i="9"/>
  <c r="X14" i="9"/>
  <c r="AV6" i="9"/>
  <c r="AV54" i="9"/>
  <c r="AV58" i="9"/>
  <c r="AV11" i="9"/>
  <c r="AV83" i="9"/>
  <c r="AV50" i="9"/>
  <c r="X61" i="9"/>
  <c r="AV59" i="9"/>
  <c r="AF55" i="9"/>
  <c r="AF30" i="9"/>
  <c r="X51" i="9"/>
  <c r="AF7" i="9"/>
  <c r="AV30" i="9"/>
  <c r="X29" i="9"/>
  <c r="AV12" i="9"/>
  <c r="AV34" i="9"/>
  <c r="AV87" i="9"/>
  <c r="AV57" i="9"/>
  <c r="AV82" i="9"/>
  <c r="AV65" i="9"/>
  <c r="X16" i="9"/>
  <c r="AF14" i="9"/>
  <c r="AV85" i="9"/>
  <c r="AV47" i="9"/>
  <c r="AV21" i="9"/>
  <c r="AV84" i="9"/>
  <c r="AV53" i="9"/>
  <c r="X60" i="9"/>
  <c r="AV44" i="9"/>
  <c r="AV18" i="9"/>
  <c r="AV8" i="9"/>
  <c r="X56" i="9"/>
  <c r="AV7" i="9"/>
  <c r="AV78" i="9"/>
  <c r="X46" i="9"/>
  <c r="AF75" i="9"/>
  <c r="AV24" i="9"/>
  <c r="AV46" i="9"/>
  <c r="AV42" i="9"/>
  <c r="AV35" i="9"/>
  <c r="AV48" i="9"/>
  <c r="X28" i="9"/>
  <c r="AF11" i="9"/>
  <c r="AV63" i="9"/>
  <c r="AV27" i="9"/>
  <c r="AV29" i="9"/>
  <c r="AV67" i="9"/>
  <c r="AV73" i="9"/>
  <c r="AE28" i="9" l="1"/>
  <c r="AE15" i="9"/>
  <c r="AE56" i="9"/>
  <c r="AU56" i="9" s="1"/>
  <c r="AE13" i="9"/>
  <c r="AU16" i="9"/>
  <c r="AU13" i="9"/>
  <c r="AU75" i="9"/>
  <c r="AU55" i="9"/>
  <c r="AU61" i="9"/>
  <c r="AF16" i="9"/>
  <c r="AF56" i="9"/>
  <c r="AV55" i="9"/>
  <c r="AV16" i="9"/>
  <c r="AF13" i="9"/>
  <c r="AV61" i="9"/>
  <c r="AV13" i="9"/>
  <c r="AV75" i="9"/>
  <c r="AV56" i="9"/>
  <c r="AU15" i="9" l="1"/>
  <c r="AU28" i="9"/>
  <c r="AF28" i="9"/>
  <c r="AF15" i="9"/>
  <c r="AV15" i="9"/>
  <c r="AV28" i="9"/>
</calcChain>
</file>

<file path=xl/comments1.xml><?xml version="1.0" encoding="utf-8"?>
<comments xmlns="http://schemas.openxmlformats.org/spreadsheetml/2006/main">
  <authors>
    <author>Eyron</author>
  </authors>
  <commentList>
    <comment ref="AQ4" authorId="0">
      <text>
        <r>
          <rPr>
            <b/>
            <sz val="9"/>
            <color indexed="81"/>
            <rFont val="Tahoma"/>
            <family val="2"/>
          </rPr>
          <t>Eyron: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5" authorId="0">
      <text>
        <r>
          <rPr>
            <b/>
            <sz val="9"/>
            <color indexed="81"/>
            <rFont val="Tahoma"/>
            <family val="2"/>
          </rPr>
          <t>Eyron:</t>
        </r>
        <r>
          <rPr>
            <sz val="9"/>
            <color indexed="81"/>
            <rFont val="Tahoma"/>
            <family val="2"/>
          </rPr>
          <t xml:space="preserve">
= (Severity Score) x (Likelihood of Occurrence)</t>
        </r>
      </text>
    </comment>
    <comment ref="AY5" authorId="0">
      <text>
        <r>
          <rPr>
            <b/>
            <sz val="9"/>
            <color indexed="81"/>
            <rFont val="Tahoma"/>
            <family val="2"/>
          </rPr>
          <t>Eyron: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<sst xmlns="http://schemas.openxmlformats.org/spreadsheetml/2006/main" count="1396" uniqueCount="181">
  <si>
    <t>Geographical Area or Ecosystem</t>
  </si>
  <si>
    <t>Barangay</t>
  </si>
  <si>
    <t>EXPOSURE</t>
  </si>
  <si>
    <t>SENSITIVITY</t>
  </si>
  <si>
    <t>ADAPTIVE CAPACITY</t>
  </si>
  <si>
    <t>Vulnerability Score</t>
  </si>
  <si>
    <t>Severity of Consequence Score</t>
  </si>
  <si>
    <t>Risk Score</t>
  </si>
  <si>
    <t>Risk Category</t>
  </si>
  <si>
    <t>Likelihood of Occurrence</t>
  </si>
  <si>
    <t>Exposure Score</t>
  </si>
  <si>
    <t>Wealth</t>
  </si>
  <si>
    <t>Technology</t>
  </si>
  <si>
    <t>Capacity or willingness to retrofit or relocate</t>
  </si>
  <si>
    <t>Information</t>
  </si>
  <si>
    <t>Government Investments</t>
  </si>
  <si>
    <t>Score (1-6)</t>
  </si>
  <si>
    <t>Sensitivity Score</t>
  </si>
  <si>
    <t>Adaptive Capacity Score</t>
  </si>
  <si>
    <t>Adaptive Capavity Score</t>
  </si>
  <si>
    <t>Adaptive capacity score</t>
  </si>
  <si>
    <t>Severity multiplied by likelihood</t>
  </si>
  <si>
    <t>see Scoring guide</t>
  </si>
  <si>
    <t>(Be consistent with the city-wide hazards)</t>
  </si>
  <si>
    <t>Climate Variable</t>
  </si>
  <si>
    <t>Hazard</t>
  </si>
  <si>
    <t>HAZARD</t>
  </si>
  <si>
    <t>Vulnerabilty Category</t>
  </si>
  <si>
    <t>Degree of Impact</t>
  </si>
  <si>
    <t>Score</t>
  </si>
  <si>
    <t>Category</t>
  </si>
  <si>
    <t>Description</t>
  </si>
  <si>
    <t>Ave. Adaptive Capacity</t>
  </si>
  <si>
    <t>Total score divided total number of inidicators</t>
  </si>
  <si>
    <t>Summary of Findings (Exposure)</t>
  </si>
  <si>
    <t>Summary of Findings (Sensitivity)</t>
  </si>
  <si>
    <t>Summary of Findings (Adaptive Capacity)</t>
  </si>
  <si>
    <t>Magnitude or Depth</t>
  </si>
  <si>
    <t>Total Sensitivity divided number of indicators</t>
  </si>
  <si>
    <t>Average Sensitivity Score</t>
  </si>
  <si>
    <t>%</t>
  </si>
  <si>
    <t>INFRASTRUCTURE: ROADS AND BRIDGES</t>
  </si>
  <si>
    <t>No. of roads</t>
  </si>
  <si>
    <t>Road classification</t>
  </si>
  <si>
    <t>No. of bridges</t>
  </si>
  <si>
    <t>Length of seawalls</t>
  </si>
  <si>
    <t>Replacement cost</t>
  </si>
  <si>
    <t>Percentage of cemented / asphalt road</t>
  </si>
  <si>
    <t>% of rough roads</t>
  </si>
  <si>
    <t>Construction type of bridges</t>
  </si>
  <si>
    <t>Existing Condition</t>
  </si>
  <si>
    <t xml:space="preserve">INFRASTRUCTURE: CRITICAL INFRASTRURE </t>
  </si>
  <si>
    <t xml:space="preserve">No. of Electric Towers </t>
  </si>
  <si>
    <t xml:space="preserve">No. of Power Lines </t>
  </si>
  <si>
    <t>No.of Telecom Towers</t>
  </si>
  <si>
    <t>No. of wooden electric post</t>
  </si>
  <si>
    <t>Threat level divided by Adaptive Capacity</t>
  </si>
  <si>
    <t>AMBAGO</t>
  </si>
  <si>
    <t>BABAG</t>
  </si>
  <si>
    <t>BADING</t>
  </si>
  <si>
    <t>BANCASI</t>
  </si>
  <si>
    <t>BANZA</t>
  </si>
  <si>
    <t>BAOBAOAN</t>
  </si>
  <si>
    <t>BOBON</t>
  </si>
  <si>
    <t>DOONGAN</t>
  </si>
  <si>
    <t>DUMALAGAN</t>
  </si>
  <si>
    <t>LIBERTAD</t>
  </si>
  <si>
    <t>LUMBOCAN</t>
  </si>
  <si>
    <t>MASAO</t>
  </si>
  <si>
    <t>MAUG</t>
  </si>
  <si>
    <t>PAGATPATAN</t>
  </si>
  <si>
    <t>PINAMANCULAN</t>
  </si>
  <si>
    <t>AGUSAN PEQUEÑO</t>
  </si>
  <si>
    <t>City</t>
  </si>
  <si>
    <t>National</t>
  </si>
  <si>
    <t>Provincial</t>
  </si>
  <si>
    <t>NIA</t>
  </si>
  <si>
    <t>Private</t>
  </si>
  <si>
    <t>Exposed Length (Linear Kilometer)</t>
  </si>
  <si>
    <t>Value of Exposed Lifeline</t>
  </si>
  <si>
    <t>STORM SURGE</t>
  </si>
  <si>
    <t>Road Length
(Linear Kilometer)</t>
  </si>
  <si>
    <t>% Exposed
Length</t>
  </si>
  <si>
    <t>-</t>
  </si>
  <si>
    <t>Length of flood control dikes/floodwall</t>
  </si>
  <si>
    <t>2 meters</t>
  </si>
  <si>
    <t>3 meters</t>
  </si>
  <si>
    <t>4 meters</t>
  </si>
  <si>
    <t>1 meter</t>
  </si>
  <si>
    <t>COASTAL</t>
  </si>
  <si>
    <t>LOWLAND</t>
  </si>
  <si>
    <t>URBAN</t>
  </si>
  <si>
    <t>UPLAND</t>
  </si>
  <si>
    <t>RCDG</t>
  </si>
  <si>
    <t>Bridge Type</t>
  </si>
  <si>
    <t>MODULAR STEEL</t>
  </si>
  <si>
    <t>Social</t>
  </si>
  <si>
    <t>Infrastructure</t>
  </si>
  <si>
    <t>Institutions/Government</t>
  </si>
  <si>
    <t>GOOD</t>
  </si>
  <si>
    <t>FAIR</t>
  </si>
  <si>
    <t>BAD</t>
  </si>
  <si>
    <t>POOR</t>
  </si>
  <si>
    <t>Road Length</t>
  </si>
  <si>
    <t>% Percentage of cemented/asphalt road</t>
  </si>
  <si>
    <t>W_Adaptive Capacity Score</t>
  </si>
  <si>
    <t>T_Adaptive Capacity Score</t>
  </si>
  <si>
    <t>S_Adaptive Capavity Score</t>
  </si>
  <si>
    <t>I_Adaptive Capacity Score</t>
  </si>
  <si>
    <t>I/G_Adaptive capacity score</t>
  </si>
  <si>
    <t>Inf_Adaptive capacity score</t>
  </si>
  <si>
    <t>Degree of Impact/Threat Level</t>
  </si>
  <si>
    <t>DOI_Category</t>
  </si>
  <si>
    <t>Row Labels</t>
  </si>
  <si>
    <t>Grand Total</t>
  </si>
  <si>
    <t>Count of Barangay</t>
  </si>
  <si>
    <t>Exposed Cemented/Asphalt Road</t>
  </si>
  <si>
    <t>Exposed Rough Roads</t>
  </si>
  <si>
    <t>Sector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</si>
  <si>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</si>
  <si>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</si>
  <si>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</si>
  <si>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</si>
  <si>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</si>
  <si>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</si>
  <si>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</si>
  <si>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</si>
  <si>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>Score (1-5)</t>
  </si>
  <si>
    <t>(Score 1-5)</t>
  </si>
  <si>
    <t>TL/AC</t>
  </si>
  <si>
    <t>Coastal</t>
  </si>
  <si>
    <t>19 Barangays</t>
  </si>
  <si>
    <t>Roads Affected</t>
  </si>
  <si>
    <t>29.23 km of roads</t>
  </si>
  <si>
    <t>47.40% are cemented/asphalt roads
52.60% are rough roads</t>
  </si>
  <si>
    <t>Majority of the roads affected are rough roads.</t>
  </si>
  <si>
    <t xml:space="preserve">The 19 Barangays have a low vulnerability but in terms of return period of storm surges, the risk is still high as it still affects the infrastructure.
</t>
  </si>
  <si>
    <t>Lowland</t>
  </si>
  <si>
    <t>56 Barangays</t>
  </si>
  <si>
    <t>57.37 km of roads</t>
  </si>
  <si>
    <t>77.92% are cemented/asphalt roads
22.08% are rough roads</t>
  </si>
  <si>
    <t>Majority of the roads affected are cemented/asphalt roads.</t>
  </si>
  <si>
    <t xml:space="preserve">The 56 Barangays have a low vulnerability but in terms of return period of storm surges, the risk is moderate as it still affects the infrastructure.
</t>
  </si>
  <si>
    <t>Upland</t>
  </si>
  <si>
    <t>5 Barangays</t>
  </si>
  <si>
    <t>0.182 km of roads</t>
  </si>
  <si>
    <t>47.90% are cemented/asphalt roads
50.30% are rough roads</t>
  </si>
  <si>
    <t xml:space="preserve">The 5 Barangays have a low vulnerability but in terms of return period of storm surges, the risk is low.
</t>
  </si>
  <si>
    <t>Urban</t>
  </si>
  <si>
    <t>2 Barangays</t>
  </si>
  <si>
    <t>0.303 km of roads</t>
  </si>
  <si>
    <t>0.70% are cemented/asphalt roads
99.30% are rough roads</t>
  </si>
  <si>
    <t xml:space="preserve">The 2 Barangays have a low vulnerability but in terms of return period of storm surges, the risk is low.
</t>
  </si>
  <si>
    <t>Sum of Exposed Length (Linear Kilometer)</t>
  </si>
  <si>
    <t>Average of Degree of Impact</t>
  </si>
  <si>
    <t>Average of Vulnerability Score</t>
  </si>
  <si>
    <t>Average of Ave. Adaptive Capacity</t>
  </si>
  <si>
    <t>Slope protection/side drainage</t>
  </si>
  <si>
    <t>Flood Barrier/Storm Surge Barrier</t>
  </si>
  <si>
    <t>Raised up</t>
  </si>
  <si>
    <t>Viaduct</t>
  </si>
  <si>
    <t>Levee</t>
  </si>
  <si>
    <t>Seawalls</t>
  </si>
  <si>
    <t>-Seawalls
-Floodwalls
-Dikes/Levees
-Coastal Roads</t>
  </si>
  <si>
    <t>-BDRRM Rescue team available 
-Disaster Plan</t>
  </si>
  <si>
    <t xml:space="preserve">-5% Calamity fund
-Brgy. IRA
</t>
  </si>
  <si>
    <t>-Equipment and supplies for emergency are available</t>
  </si>
  <si>
    <t>-There is political willingness to allocate resources to build adaptive capacity of LGU</t>
  </si>
  <si>
    <t>-Information Education Campaign
-Alert Level</t>
  </si>
  <si>
    <t>Coastal Barangays</t>
  </si>
  <si>
    <t>Decision Area
(Barangay)
Col (1)</t>
  </si>
  <si>
    <t>Exposure
Col (2)</t>
  </si>
  <si>
    <t>Summary of Findings
Col (3)</t>
  </si>
  <si>
    <t>Risk Score and Category
Col (4)</t>
  </si>
  <si>
    <t>Implications
(If no action is taken)
Col (5)</t>
  </si>
  <si>
    <t>Key Challenges and Issues, and Opportunities
Col (6)</t>
  </si>
  <si>
    <t>Low lying structures and facilities, residential houses adjacent to a bay</t>
  </si>
  <si>
    <t>13.26 (HIGH RISK)</t>
  </si>
  <si>
    <r>
      <rPr>
        <sz val="11"/>
        <color theme="1"/>
        <rFont val="Wingdings"/>
        <charset val="2"/>
      </rPr>
      <t></t>
    </r>
    <r>
      <rPr>
        <sz val="11"/>
        <color theme="1"/>
        <rFont val="Calibri Light"/>
        <family val="2"/>
      </rPr>
      <t xml:space="preserve"> </t>
    </r>
    <r>
      <rPr>
        <sz val="11"/>
        <color theme="1"/>
        <rFont val="Calibri Light"/>
        <family val="2"/>
        <scheme val="major"/>
      </rPr>
      <t>29.23 km of roads are exposed to flooding (</t>
    </r>
    <r>
      <rPr>
        <sz val="11"/>
        <color theme="1"/>
        <rFont val="Calibri Light"/>
        <family val="2"/>
        <charset val="2"/>
        <scheme val="major"/>
      </rPr>
      <t xml:space="preserve">47.40% are cemented/asphalt roads
52.60% are rough roads)
</t>
    </r>
    <r>
      <rPr>
        <sz val="11"/>
        <color theme="1"/>
        <rFont val="Wingdings"/>
        <charset val="2"/>
      </rPr>
      <t></t>
    </r>
    <r>
      <rPr>
        <sz val="11"/>
        <color theme="1"/>
        <rFont val="Calibri Light"/>
        <family val="2"/>
        <charset val="2"/>
      </rPr>
      <t xml:space="preserve"> </t>
    </r>
    <r>
      <rPr>
        <sz val="11"/>
        <color theme="1"/>
        <rFont val="Calibri Light"/>
        <family val="2"/>
        <charset val="2"/>
        <scheme val="major"/>
      </rPr>
      <t>Most buildings are non-elevated or with first floor on street level</t>
    </r>
  </si>
  <si>
    <r>
      <rPr>
        <sz val="11"/>
        <color theme="1"/>
        <rFont val="Wingdings"/>
        <charset val="2"/>
      </rPr>
      <t></t>
    </r>
    <r>
      <rPr>
        <sz val="11"/>
        <color theme="1"/>
        <rFont val="Calibri Light"/>
        <family val="2"/>
      </rPr>
      <t xml:space="preserve"> Insufficient coastal defensive structures
</t>
    </r>
    <r>
      <rPr>
        <sz val="11"/>
        <color theme="1"/>
        <rFont val="Wingdings"/>
        <charset val="2"/>
      </rPr>
      <t></t>
    </r>
    <r>
      <rPr>
        <sz val="11"/>
        <color theme="1"/>
        <rFont val="Calibri Light"/>
        <family val="2"/>
      </rPr>
      <t xml:space="preserve"> Congested constructions near coastal area increase exposure and can slow down evacuation process
</t>
    </r>
    <r>
      <rPr>
        <sz val="11"/>
        <color theme="1"/>
        <rFont val="Wingdings"/>
        <charset val="2"/>
      </rPr>
      <t></t>
    </r>
    <r>
      <rPr>
        <sz val="11"/>
        <color theme="1"/>
        <rFont val="Calibri Light"/>
        <family val="2"/>
      </rPr>
      <t xml:space="preserve"> There is an opportunity to strictly implement the no-build zone policy
</t>
    </r>
    <r>
      <rPr>
        <sz val="11"/>
        <color theme="1"/>
        <rFont val="Wingdings"/>
        <charset val="2"/>
      </rPr>
      <t></t>
    </r>
    <r>
      <rPr>
        <sz val="11"/>
        <color theme="1"/>
        <rFont val="Calibri Light"/>
        <family val="2"/>
        <charset val="2"/>
      </rPr>
      <t xml:space="preserve"> There is an opportunity to build effective coastal defensive structures that are low installment and maintenance cost such as groins, sea walls, revetments, breakwaters, and retaining walls</t>
    </r>
  </si>
  <si>
    <r>
      <rPr>
        <sz val="11"/>
        <color theme="1"/>
        <rFont val="Wingdings"/>
        <charset val="2"/>
      </rPr>
      <t></t>
    </r>
    <r>
      <rPr>
        <sz val="11"/>
        <color theme="1"/>
        <rFont val="Calibri Light"/>
        <family val="2"/>
      </rPr>
      <t xml:space="preserve"> </t>
    </r>
    <r>
      <rPr>
        <sz val="11"/>
        <color theme="1"/>
        <rFont val="Calibri Light"/>
        <family val="2"/>
        <scheme val="major"/>
      </rPr>
      <t xml:space="preserve">loss of life, cause property damage, extreme flooding, coastal erosion
</t>
    </r>
    <r>
      <rPr>
        <sz val="11"/>
        <color theme="1"/>
        <rFont val="Wingdings"/>
        <charset val="2"/>
      </rPr>
      <t></t>
    </r>
    <r>
      <rPr>
        <sz val="11"/>
        <color theme="1"/>
        <rFont val="Calibri Light"/>
        <family val="2"/>
      </rPr>
      <t xml:space="preserve"> Storm surges can cause damage to building foundation collapsing the entire stability to a structure, which then would affect the usability of buildings and facilities (i.e Ports)
</t>
    </r>
    <r>
      <rPr>
        <sz val="11"/>
        <color theme="1"/>
        <rFont val="Calibri Light"/>
        <family val="2"/>
        <charset val="2"/>
        <scheme val="major"/>
      </rPr>
      <t xml:space="preserve">
</t>
    </r>
    <r>
      <rPr>
        <sz val="11"/>
        <color theme="1"/>
        <rFont val="Wingdings"/>
        <charset val="2"/>
      </rPr>
      <t></t>
    </r>
    <r>
      <rPr>
        <sz val="11"/>
        <color theme="1"/>
        <rFont val="Calibri Light"/>
        <family val="2"/>
        <charset val="2"/>
      </rPr>
      <t xml:space="preserve"> transportation facilities such as roads and bridges get damaged delaying the response and recovery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</si>
</sst>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_-;\-* #,##0.000_-;_-* &quot;-&quot;??_-;_-@_-"/>
  </numFmts>
  <fonts count="23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Montserrat"/>
    </font>
    <font>
      <b/>
      <sz val="14"/>
      <color theme="1"/>
      <name val="Montserrat"/>
    </font>
    <font>
      <i/>
      <sz val="9"/>
      <color theme="1"/>
      <name val="Montserrat"/>
    </font>
    <font>
      <sz val="10"/>
      <color theme="1"/>
      <name val="Montserrat"/>
    </font>
    <font>
      <sz val="11"/>
      <color theme="1"/>
      <name val="Wingdings"/>
      <charset val="2"/>
    </font>
    <font>
      <sz val="11"/>
      <color theme="1"/>
      <name val="Calibri Light"/>
      <family val="2"/>
    </font>
    <font>
      <sz val="11"/>
      <color theme="1"/>
      <name val="Calibri Light"/>
      <family val="2"/>
      <charset val="2"/>
      <scheme val="major"/>
    </font>
    <font>
      <sz val="11"/>
      <color theme="1"/>
      <name val="Calibri Light"/>
      <family val="2"/>
      <charset val="2"/>
    </font>
    <font>
      <sz val="11"/>
      <color rgb="FFFF0000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i/>
      <sz val="9"/>
      <color rgb="FFFF0000"/>
      <name val="Calibri Light"/>
      <family val="2"/>
      <scheme val="major"/>
    </font>
    <font>
      <sz val="8"/>
      <color rgb="FFFF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1" fillId="4" borderId="10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7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0" borderId="0" xfId="0" applyFont="1"/>
    <xf numFmtId="0" fontId="1" fillId="7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43" fontId="3" fillId="0" borderId="0" xfId="1" applyFont="1"/>
    <xf numFmtId="43" fontId="4" fillId="5" borderId="10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164" fontId="3" fillId="0" borderId="0" xfId="1" applyNumberFormat="1" applyFont="1"/>
    <xf numFmtId="164" fontId="4" fillId="5" borderId="10" xfId="1" applyNumberFormat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0" fontId="3" fillId="0" borderId="0" xfId="2" applyNumberFormat="1" applyFont="1"/>
    <xf numFmtId="10" fontId="4" fillId="5" borderId="10" xfId="2" applyNumberFormat="1" applyFont="1" applyFill="1" applyBorder="1" applyAlignment="1">
      <alignment horizontal="center" vertical="center" wrapText="1"/>
    </xf>
    <xf numFmtId="10" fontId="5" fillId="2" borderId="6" xfId="2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9" fontId="3" fillId="0" borderId="0" xfId="2" applyFont="1"/>
    <xf numFmtId="9" fontId="5" fillId="2" borderId="6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8" fillId="0" borderId="7" xfId="0" applyNumberFormat="1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8" fillId="0" borderId="7" xfId="1" applyNumberFormat="1" applyFont="1" applyBorder="1" applyAlignment="1">
      <alignment horizontal="center" vertical="center" wrapText="1"/>
    </xf>
    <xf numFmtId="43" fontId="8" fillId="0" borderId="7" xfId="1" applyFont="1" applyBorder="1" applyAlignment="1">
      <alignment horizontal="center" vertical="center" wrapText="1"/>
    </xf>
    <xf numFmtId="10" fontId="8" fillId="0" borderId="7" xfId="2" applyNumberFormat="1" applyFont="1" applyBorder="1" applyAlignment="1">
      <alignment horizontal="center" vertical="center" wrapText="1"/>
    </xf>
    <xf numFmtId="9" fontId="8" fillId="0" borderId="7" xfId="2" quotePrefix="1" applyFont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vertical="center" wrapText="1"/>
    </xf>
    <xf numFmtId="43" fontId="8" fillId="0" borderId="10" xfId="1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2" fontId="5" fillId="2" borderId="6" xfId="0" applyNumberFormat="1" applyFont="1" applyFill="1" applyBorder="1" applyAlignment="1">
      <alignment horizontal="center" vertical="center" wrapText="1"/>
    </xf>
    <xf numFmtId="2" fontId="1" fillId="6" borderId="10" xfId="0" applyNumberFormat="1" applyFont="1" applyFill="1" applyBorder="1" applyAlignment="1">
      <alignment horizontal="center" vertical="center" wrapText="1"/>
    </xf>
    <xf numFmtId="0" fontId="3" fillId="0" borderId="0" xfId="0" quotePrefix="1" applyFont="1" applyAlignment="1">
      <alignment vertical="center" wrapText="1"/>
    </xf>
    <xf numFmtId="2" fontId="1" fillId="7" borderId="10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8" fillId="0" borderId="7" xfId="0" applyNumberFormat="1" applyFont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8" fillId="0" borderId="7" xfId="0" quotePrefix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20" fillId="5" borderId="1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64" fontId="20" fillId="5" borderId="10" xfId="1" applyNumberFormat="1" applyFont="1" applyFill="1" applyBorder="1" applyAlignment="1">
      <alignment horizontal="center" vertical="center" wrapText="1"/>
    </xf>
    <xf numFmtId="164" fontId="21" fillId="2" borderId="6" xfId="1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top" wrapText="1"/>
    </xf>
    <xf numFmtId="2" fontId="14" fillId="0" borderId="4" xfId="0" applyNumberFormat="1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2" fontId="14" fillId="0" borderId="8" xfId="1" applyNumberFormat="1" applyFont="1" applyBorder="1" applyAlignment="1">
      <alignment horizontal="center" vertical="top" wrapText="1"/>
    </xf>
    <xf numFmtId="2" fontId="14" fillId="0" borderId="4" xfId="1" applyNumberFormat="1" applyFont="1" applyBorder="1" applyAlignment="1">
      <alignment horizontal="center" vertical="top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7D8CF"/>
      <color rgb="FFD3EBE7"/>
      <color rgb="FF7BC4B7"/>
      <color rgb="FF0065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yron/Desktop/for%20CDRA/Output/4.%20Storm%20Surge%20(Feb%2020)/(Storm%20Surge)%20CDRA%20Worksheet%20for%20DRR-CCA_C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 Map Inventory"/>
      <sheetName val="1.3 Hazards Description"/>
      <sheetName val="1.4"/>
      <sheetName val="1.5"/>
      <sheetName val="2.1"/>
      <sheetName val="2.2"/>
      <sheetName val="3.1-4.1 Population"/>
      <sheetName val="3.3-4.3 Urban Use Area"/>
      <sheetName val="3.2-4.2 Resource Production"/>
      <sheetName val="3.5-4.5 Lifeline Utilities"/>
      <sheetName val="5.1 Population"/>
      <sheetName val="5.2 Resource Production"/>
      <sheetName val="5.3 Urban Use Area"/>
      <sheetName val="5.5 Lifeline Utilities"/>
      <sheetName val="6. Summary"/>
      <sheetName val="Technical 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L6" t="str">
            <v>BRIDGE</v>
          </cell>
        </row>
        <row r="7">
          <cell r="L7" t="str">
            <v>COMMUNICATION LINE</v>
          </cell>
        </row>
        <row r="8">
          <cell r="L8" t="str">
            <v>POWER LINE</v>
          </cell>
        </row>
        <row r="9">
          <cell r="L9" t="str">
            <v>NATIONAL ROAD</v>
          </cell>
        </row>
        <row r="10">
          <cell r="L10" t="str">
            <v>PROVINCIAL ROAD</v>
          </cell>
        </row>
        <row r="11">
          <cell r="L11" t="str">
            <v>MUNICIPAL ROAD</v>
          </cell>
        </row>
        <row r="12">
          <cell r="L12" t="str">
            <v>BARANGAY ROAD</v>
          </cell>
        </row>
        <row r="13">
          <cell r="L13" t="str">
            <v>WATER LINE</v>
          </cell>
        </row>
        <row r="14">
          <cell r="L14" t="str">
            <v>OTHERS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yron" refreshedDate="43889.497557986113" createdVersion="6" refreshedVersion="6" minRefreshableVersion="3" recordCount="82">
  <cacheSource type="worksheet">
    <worksheetSource ref="B5:AY87" sheet="3.5 (SS) Roads and Bridges (2)"/>
  </cacheSource>
  <cacheFields count="50">
    <cacheField name="Hazard" numFmtId="0">
      <sharedItems/>
    </cacheField>
    <cacheField name="Score (1-6)" numFmtId="0">
      <sharedItems containsSemiMixedTypes="0" containsString="0" containsNumber="1" containsInteger="1" minValue="4" maxValue="4"/>
    </cacheField>
    <cacheField name="Magnitude or Depth" numFmtId="0">
      <sharedItems/>
    </cacheField>
    <cacheField name="Geographical Area or Ecosystem" numFmtId="0">
      <sharedItems count="4">
        <s v="LOWLAND"/>
        <s v="URBAN"/>
        <s v="UPLAND"/>
        <s v="COASTAL"/>
      </sharedItems>
    </cacheField>
    <cacheField name="Barangay" numFmtId="0">
      <sharedItems count="16">
        <s v="AGUSAN PEQUEÑO"/>
        <s v="AMBAGO"/>
        <s v="BABAG"/>
        <s v="BADING"/>
        <s v="BANCASI"/>
        <s v="BANZA"/>
        <s v="BAOBAOAN"/>
        <s v="BOBON"/>
        <s v="DOONGAN"/>
        <s v="DUMALAGAN"/>
        <s v="LIBERTAD"/>
        <s v="LUMBOCAN"/>
        <s v="MASAO"/>
        <s v="MAUG"/>
        <s v="PAGATPATAN"/>
        <s v="PINAMANCULAN"/>
      </sharedItems>
    </cacheField>
    <cacheField name="No. of roads" numFmtId="0">
      <sharedItems containsNonDate="0" containsString="0" containsBlank="1"/>
    </cacheField>
    <cacheField name="Road classification" numFmtId="0">
      <sharedItems/>
    </cacheField>
    <cacheField name="No. of bridges" numFmtId="0">
      <sharedItems containsNonDate="0" containsString="0" containsBlank="1"/>
    </cacheField>
    <cacheField name="Length of flood control dikes/floodwall" numFmtId="164">
      <sharedItems containsString="0" containsBlank="1" containsNumber="1" minValue="1.36" maxValue="3.56"/>
    </cacheField>
    <cacheField name="Length of seawalls" numFmtId="164">
      <sharedItems containsString="0" containsBlank="1" containsNumber="1" minValue="0.83" maxValue="0.83"/>
    </cacheField>
    <cacheField name="Replacement cost" numFmtId="43">
      <sharedItems containsSemiMixedTypes="0" containsString="0" containsNumber="1" containsInteger="1" minValue="12000000" maxValue="12000000"/>
    </cacheField>
    <cacheField name="Road Length" numFmtId="164">
      <sharedItems containsSemiMixedTypes="0" containsString="0" containsNumber="1" minValue="2.0895899999999999E-2" maxValue="54.372599999999998"/>
    </cacheField>
    <cacheField name="Exposed Length (Linear Kilometer)" numFmtId="164">
      <sharedItems containsSemiMixedTypes="0" containsString="0" containsNumber="1" minValue="6.45365E-3" maxValue="9.4336800000000007" count="82">
        <n v="0.20963300000000001"/>
        <n v="6.01089E-2"/>
        <n v="0.18426200000000001"/>
        <n v="6.1323700000000002E-2"/>
        <n v="0.351331"/>
        <n v="0.53730500000000003"/>
        <n v="0.18990199999999999"/>
        <n v="0.36981999999999998"/>
        <n v="0.71526199999999995"/>
        <n v="0.57777800000000001"/>
        <n v="1.2673099999999999"/>
        <n v="1.22814"/>
        <n v="4.6184700000000003"/>
        <n v="9.4336800000000007"/>
        <n v="6.4944599999999996E-3"/>
        <n v="4.3752899999999997E-2"/>
        <n v="2.0895899999999999E-2"/>
        <n v="0.22306000000000001"/>
        <n v="0.79733100000000001"/>
        <n v="1.09463"/>
        <n v="1.06713E-2"/>
        <n v="0.29208000000000001"/>
        <n v="1.3825000000000001"/>
        <n v="0.234296"/>
        <n v="6.45365E-3"/>
        <n v="0.94821599999999995"/>
        <n v="1.2972399999999999"/>
        <n v="0.18279300000000001"/>
        <n v="3.03971E-2"/>
        <n v="5.0132900000000001E-2"/>
        <n v="9.0160199999999996E-3"/>
        <n v="0.72550199999999998"/>
        <n v="2.63532E-2"/>
        <n v="0.24019299999999999"/>
        <n v="0.43285200000000001"/>
        <n v="0.46035799999999999"/>
        <n v="0.19528300000000001"/>
        <n v="6.0106300000000001E-2"/>
        <n v="0.66355200000000003"/>
        <n v="8.2713300000000007"/>
        <n v="3.4573199999999998E-2"/>
        <n v="3.5650599999999998E-2"/>
        <n v="9.1153999999999999E-2"/>
        <n v="1.27127E-2"/>
        <n v="8.0957000000000008E-3"/>
        <n v="0.131468"/>
        <n v="4.4354400000000002E-2"/>
        <n v="2.4615"/>
        <n v="4.32925"/>
        <n v="1.6718900000000001"/>
        <n v="0.259631"/>
        <n v="2.4769999999999999"/>
        <n v="0.48552000000000001"/>
        <n v="1.1690700000000001"/>
        <n v="0.68766799999999995"/>
        <n v="0.14364499999999999"/>
        <n v="1.7291399999999999"/>
        <n v="0.43182199999999998"/>
        <n v="8.02422E-2"/>
        <n v="0.107333"/>
        <n v="4.8989699999999997E-2"/>
        <n v="5.6501900000000003"/>
        <n v="0.254745"/>
        <n v="0.13813800000000001"/>
        <n v="1.1887300000000001"/>
        <n v="0.96848400000000001"/>
        <n v="1.0630599999999999"/>
        <n v="0.16780900000000001"/>
        <n v="3.7121499999999998"/>
        <n v="7.3882399999999997"/>
        <n v="1.8677299999999999"/>
        <n v="0.90083199999999997"/>
        <n v="0.70298799999999995"/>
        <n v="7.47004E-2"/>
        <n v="0.48235699999999998"/>
        <n v="1.4135800000000001"/>
        <n v="0.61219900000000005"/>
        <n v="6.1472499999999999E-2"/>
        <n v="1.1622300000000001"/>
        <n v="2.46088"/>
        <n v="1.4572099999999999"/>
        <n v="1.41374"/>
      </sharedItems>
    </cacheField>
    <cacheField name="Value of Exposed Lifeline" numFmtId="43">
      <sharedItems containsSemiMixedTypes="0" containsString="0" containsNumber="1" minValue="77443.8" maxValue="113204160.00000001"/>
    </cacheField>
    <cacheField name="% Exposed_x000a_Length" numFmtId="10">
      <sharedItems containsSemiMixedTypes="0" containsString="0" containsNumber="1" minValue="7.1788981896048275E-4" maxValue="1"/>
    </cacheField>
    <cacheField name="Exposure Score" numFmtId="0">
      <sharedItems containsSemiMixedTypes="0" containsString="0" containsNumber="1" containsInteger="1" minValue="1" maxValue="5"/>
    </cacheField>
    <cacheField name="Summary of Findings (Exposure)" numFmtId="0">
      <sharedItems containsBlank="1"/>
    </cacheField>
    <cacheField name="1Exposed Cemented/Asphalt Road" numFmtId="164">
      <sharedItems containsSemiMixedTypes="0" containsString="0" containsNumber="1" minValue="0" maxValue="7.5469440000000008" count="65">
        <n v="2.0963300000000004E-2"/>
        <n v="6.0108900000000005E-3"/>
        <n v="1.84262E-2"/>
        <n v="0"/>
        <n v="0.15192159999999999"/>
        <n v="0.36981999999999998"/>
        <n v="0.71526199999999995"/>
        <n v="0.57777800000000001"/>
        <n v="1.2673099999999999"/>
        <n v="0.98251200000000005"/>
        <n v="3.6947760000000005"/>
        <n v="7.5469440000000008"/>
        <n v="6.4944599999999996E-3"/>
        <n v="4.3752899999999997E-2"/>
        <n v="0.20075400000000002"/>
        <n v="0.71759790000000001"/>
        <n v="0.98516700000000001"/>
        <n v="2.1342600000000002E-3"/>
        <n v="1.3825000000000001"/>
        <n v="0.234296"/>
        <n v="6.45365E-3"/>
        <n v="0.8533944"/>
        <n v="1.037792"/>
        <n v="0.14623440000000001"/>
        <n v="2.4317680000000001E-2"/>
        <n v="4.0106320000000001E-2"/>
        <n v="1.31766E-2"/>
        <n v="0.12009649999999999"/>
        <n v="0.39130429999999999"/>
        <n v="9.7641500000000006E-2"/>
        <n v="6.0106300000000001E-2"/>
        <n v="0.59719680000000008"/>
        <n v="7.4441970000000008"/>
        <n v="3.4573199999999998E-2"/>
        <n v="4.5576999999999999E-2"/>
        <n v="6.3563500000000002E-3"/>
        <n v="4.0478500000000004E-3"/>
        <n v="0.131468"/>
        <n v="3.5483520000000005E-2"/>
        <n v="1.9692000000000001"/>
        <n v="3.4634"/>
        <n v="1.6718900000000001"/>
        <n v="0.259631"/>
        <n v="2.2292999999999998"/>
        <n v="0.43696800000000002"/>
        <n v="1.1690700000000001"/>
        <n v="0.68766799999999995"/>
        <n v="0.14364499999999999"/>
        <n v="0.107333"/>
        <n v="4.8989699999999997E-2"/>
        <n v="0.12432420000000001"/>
        <n v="1.0698570000000001"/>
        <n v="0.16780900000000001"/>
        <n v="1.8560749999999999"/>
        <n v="3.6941199999999998"/>
        <n v="0.93386499999999995"/>
        <n v="0.45041599999999998"/>
        <n v="0.43412129999999999"/>
        <n v="1.2722220000000002"/>
        <n v="0.55097910000000005"/>
        <n v="5.5325249999999999E-2"/>
        <n v="1.0460070000000001"/>
        <n v="2.2147920000000001"/>
        <n v="1.3114889999999999"/>
        <n v="1.2723660000000001"/>
      </sharedItems>
    </cacheField>
    <cacheField name="% Percentage of cemented/asphalt road" numFmtId="9">
      <sharedItems containsSemiMixedTypes="0" containsString="0" containsNumber="1" minValue="0" maxValue="1"/>
    </cacheField>
    <cacheField name="Sensitivity Score" numFmtId="0">
      <sharedItems containsSemiMixedTypes="0" containsString="0" containsNumber="1" containsInteger="1" minValue="1" maxValue="5"/>
    </cacheField>
    <cacheField name="Exposed Rough Roads" numFmtId="164">
      <sharedItems containsSemiMixedTypes="0" containsString="0" containsNumber="1" minValue="0" maxValue="5.6501900000000003"/>
    </cacheField>
    <cacheField name="% of rough roads" numFmtId="9">
      <sharedItems containsSemiMixedTypes="0" containsString="0" containsNumber="1" minValue="0" maxValue="1"/>
    </cacheField>
    <cacheField name="Sensitivity Score2" numFmtId="0">
      <sharedItems containsSemiMixedTypes="0" containsString="0" containsNumber="1" containsInteger="1" minValue="1" maxValue="5"/>
    </cacheField>
    <cacheField name="Bridge Type" numFmtId="9">
      <sharedItems/>
    </cacheField>
    <cacheField name="Sensitivity Score3" numFmtId="0">
      <sharedItems containsMixedTypes="1" containsNumber="1" containsInteger="1" minValue="5" maxValue="5"/>
    </cacheField>
    <cacheField name="Existing Condition" numFmtId="9">
      <sharedItems/>
    </cacheField>
    <cacheField name="Sensitivity Score4" numFmtId="0">
      <sharedItems containsSemiMixedTypes="0" containsString="0" containsNumber="1" containsInteger="1" minValue="1" maxValue="4"/>
    </cacheField>
    <cacheField name="Average Sensitivity Score" numFmtId="2">
      <sharedItems containsSemiMixedTypes="0" containsString="0" containsNumber="1" minValue="2.3333333333333335" maxValue="4"/>
    </cacheField>
    <cacheField name="Summary of Findings (Sensitivity)" numFmtId="0">
      <sharedItems containsNonDate="0" containsString="0" containsBlank="1"/>
    </cacheField>
    <cacheField name="Degree of Impact" numFmtId="2">
      <sharedItems containsSemiMixedTypes="0" containsString="0" containsNumber="1" minValue="1.6666666666666667" maxValue="4.333333333333333"/>
    </cacheField>
    <cacheField name="DOI_Category" numFmtId="0">
      <sharedItems/>
    </cacheField>
    <cacheField name="Description" numFmtId="0">
      <sharedItems/>
    </cacheField>
    <cacheField name="W_Adaptive Capacity Score" numFmtId="0">
      <sharedItems containsSemiMixedTypes="0" containsString="0" containsNumber="1" containsInteger="1" minValue="4" maxValue="4"/>
    </cacheField>
    <cacheField name="Description2" numFmtId="0">
      <sharedItems/>
    </cacheField>
    <cacheField name="T_Adaptive Capacity Score" numFmtId="0">
      <sharedItems containsSemiMixedTypes="0" containsString="0" containsNumber="1" containsInteger="1" minValue="2" maxValue="2"/>
    </cacheField>
    <cacheField name="Description3" numFmtId="0">
      <sharedItems/>
    </cacheField>
    <cacheField name="S_Adaptive Capavity Score" numFmtId="0">
      <sharedItems containsSemiMixedTypes="0" containsString="0" containsNumber="1" containsInteger="1" minValue="5" maxValue="5"/>
    </cacheField>
    <cacheField name="Description4" numFmtId="0">
      <sharedItems/>
    </cacheField>
    <cacheField name="I_Adaptive Capacity Score" numFmtId="0">
      <sharedItems containsSemiMixedTypes="0" containsString="0" containsNumber="1" containsInteger="1" minValue="4" maxValue="4"/>
    </cacheField>
    <cacheField name="Description5" numFmtId="0">
      <sharedItems/>
    </cacheField>
    <cacheField name="I/G_Adaptive capacity score" numFmtId="0">
      <sharedItems containsSemiMixedTypes="0" containsString="0" containsNumber="1" containsInteger="1" minValue="4" maxValue="4"/>
    </cacheField>
    <cacheField name="Description6" numFmtId="0">
      <sharedItems/>
    </cacheField>
    <cacheField name="Inf_Adaptive capacity score" numFmtId="0">
      <sharedItems containsSemiMixedTypes="0" containsString="0" containsNumber="1" containsInteger="1" minValue="4" maxValue="4"/>
    </cacheField>
    <cacheField name="Ave. Adaptive Capacity" numFmtId="2">
      <sharedItems containsSemiMixedTypes="0" containsString="0" containsNumber="1" minValue="3.8333333333333335" maxValue="3.8333333333333335"/>
    </cacheField>
    <cacheField name="Summary of Findings (Adaptive Capacity)" numFmtId="0">
      <sharedItems containsNonDate="0" containsString="0" containsBlank="1"/>
    </cacheField>
    <cacheField name="Vulnerability Score" numFmtId="2">
      <sharedItems containsSemiMixedTypes="0" containsString="0" containsNumber="1" minValue="0.43478260869565216" maxValue="1.1304347826086956"/>
    </cacheField>
    <cacheField name="Vulnerabilty Category" numFmtId="0">
      <sharedItems/>
    </cacheField>
    <cacheField name="Severity of Consequence Score" numFmtId="0">
      <sharedItems containsSemiMixedTypes="0" containsString="0" containsNumber="1" containsInteger="1" minValue="1" maxValue="4"/>
    </cacheField>
    <cacheField name="Risk Score" numFmtId="0">
      <sharedItems containsSemiMixedTypes="0" containsString="0" containsNumber="1" containsInteger="1" minValue="4" maxValue="16"/>
    </cacheField>
    <cacheField name="Risk Catego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s v="STORM SURGE"/>
    <n v="4"/>
    <s v="2 meters"/>
    <x v="0"/>
    <x v="0"/>
    <m/>
    <s v="City"/>
    <m/>
    <n v="1.7"/>
    <m/>
    <n v="12000000"/>
    <n v="1.5629999999999999"/>
    <x v="0"/>
    <n v="2515596"/>
    <n v="0.13412220089571339"/>
    <n v="2"/>
    <s v="13.41% of the road length are exposed to storm surges"/>
    <x v="0"/>
    <n v="0.1"/>
    <n v="2"/>
    <n v="0.18866970000000002"/>
    <n v="0.9"/>
    <n v="5"/>
    <s v="RCDG"/>
    <n v="5"/>
    <s v="FAIR"/>
    <n v="2"/>
    <n v="3.5"/>
    <m/>
    <n v="2.7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1739130434782605"/>
    <s v="LOW"/>
    <n v="2"/>
    <n v="8"/>
    <s v="MODERATE RISK"/>
  </r>
  <r>
    <s v="STORM SURGE"/>
    <n v="4"/>
    <s v="3 meters"/>
    <x v="0"/>
    <x v="0"/>
    <m/>
    <s v="City"/>
    <m/>
    <m/>
    <m/>
    <n v="12000000"/>
    <n v="1.56321"/>
    <x v="1"/>
    <n v="721306.8"/>
    <n v="3.8452223309728056E-2"/>
    <n v="1"/>
    <m/>
    <x v="1"/>
    <n v="0.1"/>
    <n v="2"/>
    <n v="5.4098010000000002E-2"/>
    <n v="0.9"/>
    <n v="5"/>
    <s v="RCDG"/>
    <n v="5"/>
    <s v="FAIR"/>
    <n v="2"/>
    <n v="3.5"/>
    <m/>
    <n v="2.2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8695652173913038"/>
    <s v="LOW"/>
    <n v="2"/>
    <n v="8"/>
    <s v="MODERATE RISK"/>
  </r>
  <r>
    <s v="STORM SURGE"/>
    <n v="4"/>
    <s v="4 meters"/>
    <x v="0"/>
    <x v="0"/>
    <m/>
    <s v="City"/>
    <m/>
    <m/>
    <m/>
    <n v="12000000"/>
    <n v="1.56321"/>
    <x v="2"/>
    <n v="2211144"/>
    <n v="0.11787411800078046"/>
    <n v="2"/>
    <m/>
    <x v="2"/>
    <n v="0.1"/>
    <n v="2"/>
    <n v="0.16583580000000001"/>
    <n v="0.9"/>
    <n v="5"/>
    <s v="RCDG"/>
    <n v="5"/>
    <s v="FAIR"/>
    <n v="2"/>
    <n v="3.5"/>
    <m/>
    <n v="2.7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1739130434782605"/>
    <s v="LOW"/>
    <n v="2"/>
    <n v="8"/>
    <s v="MODERATE RISK"/>
  </r>
  <r>
    <s v="STORM SURGE"/>
    <n v="4"/>
    <s v="2 meters"/>
    <x v="0"/>
    <x v="0"/>
    <m/>
    <s v="Barangay"/>
    <m/>
    <m/>
    <m/>
    <n v="12000000"/>
    <n v="4.78573"/>
    <x v="3"/>
    <n v="735884.4"/>
    <n v="1.2813865387307683E-2"/>
    <n v="1"/>
    <m/>
    <x v="3"/>
    <n v="0"/>
    <n v="1"/>
    <n v="6.1323700000000002E-2"/>
    <n v="1"/>
    <n v="5"/>
    <s v="RCDG"/>
    <n v="5"/>
    <s v="FAIR"/>
    <n v="2"/>
    <n v="3.25"/>
    <m/>
    <n v="2.12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5434782608695654"/>
    <s v="LOW"/>
    <n v="3"/>
    <n v="12"/>
    <s v="MODERATE RISK"/>
  </r>
  <r>
    <s v="STORM SURGE"/>
    <n v="4"/>
    <s v="3 meters"/>
    <x v="0"/>
    <x v="0"/>
    <m/>
    <s v="Barangay"/>
    <m/>
    <m/>
    <m/>
    <n v="12000000"/>
    <n v="4.78573"/>
    <x v="4"/>
    <n v="4215972"/>
    <n v="7.3412206706186936E-2"/>
    <n v="2"/>
    <m/>
    <x v="3"/>
    <n v="0"/>
    <n v="1"/>
    <n v="0.351331"/>
    <n v="1"/>
    <n v="5"/>
    <s v="RCDG"/>
    <n v="5"/>
    <s v="FAIR"/>
    <n v="2"/>
    <n v="3.25"/>
    <m/>
    <n v="2.62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8478260869565211"/>
    <s v="LOW"/>
    <n v="3"/>
    <n v="12"/>
    <s v="MODERATE RISK"/>
  </r>
  <r>
    <s v="STORM SURGE"/>
    <n v="4"/>
    <s v="4 meters"/>
    <x v="0"/>
    <x v="0"/>
    <m/>
    <s v="Barangay"/>
    <m/>
    <m/>
    <m/>
    <n v="12000000"/>
    <n v="4.78573"/>
    <x v="5"/>
    <n v="6447660"/>
    <n v="0.11227231791179194"/>
    <n v="2"/>
    <m/>
    <x v="3"/>
    <n v="0"/>
    <n v="1"/>
    <n v="0.53730500000000003"/>
    <n v="1"/>
    <n v="5"/>
    <s v="RCDG"/>
    <n v="5"/>
    <s v="FAIR"/>
    <n v="2"/>
    <n v="3.25"/>
    <m/>
    <n v="2.62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8478260869565211"/>
    <s v="LOW"/>
    <n v="3"/>
    <n v="12"/>
    <s v="MODERATE RISK"/>
  </r>
  <r>
    <s v="STORM SURGE"/>
    <n v="4"/>
    <s v="4 meters"/>
    <x v="0"/>
    <x v="1"/>
    <m/>
    <s v="City"/>
    <m/>
    <m/>
    <m/>
    <n v="12000000"/>
    <n v="1.59375"/>
    <x v="6"/>
    <n v="2278824"/>
    <n v="0.11915419607843136"/>
    <n v="2"/>
    <m/>
    <x v="4"/>
    <n v="0.8"/>
    <n v="5"/>
    <n v="3.7980399999999991E-2"/>
    <n v="0.19999999999999996"/>
    <n v="3"/>
    <s v="RCDG"/>
    <n v="5"/>
    <s v="FAIR"/>
    <n v="2"/>
    <n v="3.75"/>
    <m/>
    <n v="2.87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5"/>
    <s v="LOW"/>
    <n v="2"/>
    <n v="8"/>
    <s v="MODERATE RISK"/>
  </r>
  <r>
    <s v="STORM SURGE"/>
    <n v="4"/>
    <s v="1 meter"/>
    <x v="0"/>
    <x v="1"/>
    <m/>
    <s v="National"/>
    <m/>
    <m/>
    <m/>
    <n v="12000000"/>
    <n v="3.6793300000000002"/>
    <x v="7"/>
    <n v="4437840"/>
    <n v="0.1005128651140289"/>
    <n v="2"/>
    <m/>
    <x v="5"/>
    <n v="1"/>
    <n v="5"/>
    <n v="0"/>
    <n v="0"/>
    <n v="1"/>
    <s v="RCDG"/>
    <n v="5"/>
    <s v="GOOD"/>
    <n v="1"/>
    <n v="3"/>
    <m/>
    <n v="2.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5217391304347827"/>
    <s v="LOW"/>
    <n v="1"/>
    <n v="4"/>
    <s v="LOW RISK"/>
  </r>
  <r>
    <s v="STORM SURGE"/>
    <n v="4"/>
    <s v="2 meters"/>
    <x v="0"/>
    <x v="1"/>
    <m/>
    <s v="National"/>
    <m/>
    <m/>
    <m/>
    <n v="12000000"/>
    <n v="3.6793300000000002"/>
    <x v="8"/>
    <n v="8583144"/>
    <n v="0.19440006740357618"/>
    <n v="3"/>
    <m/>
    <x v="6"/>
    <n v="1"/>
    <n v="5"/>
    <n v="0"/>
    <n v="0"/>
    <n v="1"/>
    <s v="RCDG"/>
    <n v="5"/>
    <s v="GOOD"/>
    <n v="1"/>
    <n v="3"/>
    <m/>
    <n v="3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8260869565217384"/>
    <s v="LOW"/>
    <n v="1"/>
    <n v="4"/>
    <s v="LOW RISK"/>
  </r>
  <r>
    <s v="STORM SURGE"/>
    <n v="4"/>
    <s v="3 meters"/>
    <x v="0"/>
    <x v="1"/>
    <m/>
    <s v="National"/>
    <m/>
    <m/>
    <m/>
    <n v="12000000"/>
    <n v="3.6793300000000002"/>
    <x v="9"/>
    <n v="6933336"/>
    <n v="0.15703348163932021"/>
    <n v="3"/>
    <m/>
    <x v="7"/>
    <n v="1"/>
    <n v="5"/>
    <n v="0"/>
    <n v="0"/>
    <n v="1"/>
    <s v="RCDG"/>
    <n v="5"/>
    <s v="GOOD"/>
    <n v="1"/>
    <n v="3"/>
    <m/>
    <n v="3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8260869565217384"/>
    <s v="LOW"/>
    <n v="1"/>
    <n v="4"/>
    <s v="LOW RISK"/>
  </r>
  <r>
    <s v="STORM SURGE"/>
    <n v="4"/>
    <s v="4 meters"/>
    <x v="0"/>
    <x v="1"/>
    <m/>
    <s v="National"/>
    <m/>
    <m/>
    <m/>
    <n v="12000000"/>
    <n v="3.6793300000000002"/>
    <x v="10"/>
    <n v="15207720"/>
    <n v="0.3444404280127088"/>
    <n v="4"/>
    <m/>
    <x v="8"/>
    <n v="1"/>
    <n v="5"/>
    <n v="0"/>
    <n v="0"/>
    <n v="1"/>
    <s v="RCDG"/>
    <n v="5"/>
    <s v="GOOD"/>
    <n v="1"/>
    <n v="3"/>
    <m/>
    <n v="3.5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91304347826086951"/>
    <s v="LOW"/>
    <n v="1"/>
    <n v="4"/>
    <s v="LOW RISK"/>
  </r>
  <r>
    <s v="STORM SURGE"/>
    <n v="4"/>
    <s v="2 meters"/>
    <x v="0"/>
    <x v="1"/>
    <m/>
    <s v="Barangay"/>
    <m/>
    <m/>
    <m/>
    <n v="12000000"/>
    <n v="26.133500000000002"/>
    <x v="11"/>
    <n v="14737680"/>
    <n v="4.699485334914956E-2"/>
    <n v="1"/>
    <m/>
    <x v="9"/>
    <n v="0.8"/>
    <n v="5"/>
    <n v="0.24562799999999996"/>
    <n v="0.19999999999999996"/>
    <n v="3"/>
    <s v="RCDG"/>
    <n v="5"/>
    <s v="FAIR"/>
    <n v="2"/>
    <n v="3.75"/>
    <m/>
    <n v="2.37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1956521739130432"/>
    <s v="LOW"/>
    <n v="3"/>
    <n v="12"/>
    <s v="MODERATE RISK"/>
  </r>
  <r>
    <s v="STORM SURGE"/>
    <n v="4"/>
    <s v="3 meters"/>
    <x v="0"/>
    <x v="1"/>
    <m/>
    <s v="Barangay"/>
    <m/>
    <m/>
    <m/>
    <n v="12000000"/>
    <n v="26.133500000000002"/>
    <x v="12"/>
    <n v="55421640"/>
    <n v="0.17672604128800198"/>
    <n v="3"/>
    <m/>
    <x v="10"/>
    <n v="0.8"/>
    <n v="5"/>
    <n v="0.9236939999999999"/>
    <n v="0.19999999999999996"/>
    <n v="3"/>
    <s v="RCDG"/>
    <n v="5"/>
    <s v="FAIR"/>
    <n v="2"/>
    <n v="3.75"/>
    <m/>
    <n v="3.375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88043478260869557"/>
    <s v="LOW"/>
    <n v="3"/>
    <n v="12"/>
    <s v="MODERATE RISK"/>
  </r>
  <r>
    <s v="STORM SURGE"/>
    <n v="4"/>
    <s v="4 meters"/>
    <x v="0"/>
    <x v="1"/>
    <m/>
    <s v="Barangay"/>
    <m/>
    <m/>
    <m/>
    <n v="12000000"/>
    <n v="26.133500000000002"/>
    <x v="13"/>
    <n v="113204160.00000001"/>
    <n v="0.36098035089061931"/>
    <n v="4"/>
    <m/>
    <x v="11"/>
    <n v="0.8"/>
    <n v="5"/>
    <n v="1.8867359999999997"/>
    <n v="0.19999999999999996"/>
    <n v="3"/>
    <s v="RCDG"/>
    <n v="5"/>
    <s v="FAIR"/>
    <n v="2"/>
    <n v="3.75"/>
    <m/>
    <n v="3.875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1.0108695652173914"/>
    <s v="MEDIUM LOW"/>
    <n v="3"/>
    <n v="12"/>
    <s v="MODERATE RISK"/>
  </r>
  <r>
    <s v="STORM SURGE"/>
    <n v="4"/>
    <s v="3 meters"/>
    <x v="0"/>
    <x v="2"/>
    <m/>
    <s v="City"/>
    <m/>
    <m/>
    <m/>
    <n v="12000000"/>
    <n v="0.96327300000000005"/>
    <x v="14"/>
    <n v="77933.51999999999"/>
    <n v="6.7420762338402506E-3"/>
    <n v="1"/>
    <m/>
    <x v="12"/>
    <n v="1"/>
    <n v="5"/>
    <n v="0"/>
    <n v="0"/>
    <n v="1"/>
    <s v="-"/>
    <s v="-"/>
    <s v="FAIR"/>
    <n v="2"/>
    <n v="2.6666666666666665"/>
    <m/>
    <n v="1.8333333333333333"/>
    <s v="LOW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47826086956521735"/>
    <s v="LOW"/>
    <n v="2"/>
    <n v="8"/>
    <s v="MODERATE RISK"/>
  </r>
  <r>
    <s v="STORM SURGE"/>
    <n v="4"/>
    <s v="4 meters"/>
    <x v="0"/>
    <x v="2"/>
    <m/>
    <s v="City"/>
    <m/>
    <m/>
    <m/>
    <n v="12000000"/>
    <n v="0.96327300000000005"/>
    <x v="15"/>
    <n v="525034.79999999993"/>
    <n v="4.5421080005356732E-2"/>
    <n v="1"/>
    <m/>
    <x v="13"/>
    <n v="1"/>
    <n v="5"/>
    <n v="0"/>
    <n v="0"/>
    <n v="1"/>
    <s v="-"/>
    <s v="-"/>
    <s v="FAIR"/>
    <n v="2"/>
    <n v="2.6666666666666665"/>
    <m/>
    <n v="1.8333333333333333"/>
    <s v="LOW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47826086956521735"/>
    <s v="LOW"/>
    <n v="2"/>
    <n v="8"/>
    <s v="MODERATE RISK"/>
  </r>
  <r>
    <s v="STORM SURGE"/>
    <n v="4"/>
    <s v="2 meters"/>
    <x v="0"/>
    <x v="2"/>
    <m/>
    <s v="National"/>
    <m/>
    <m/>
    <m/>
    <n v="12000000"/>
    <n v="2.0895899999999999E-2"/>
    <x v="16"/>
    <n v="250750.8"/>
    <n v="1"/>
    <n v="5"/>
    <m/>
    <x v="3"/>
    <n v="0"/>
    <n v="1"/>
    <n v="2.0895899999999999E-2"/>
    <n v="1"/>
    <n v="5"/>
    <s v="-"/>
    <s v="-"/>
    <s v="GOOD"/>
    <n v="1"/>
    <n v="2.3333333333333335"/>
    <m/>
    <n v="3.666666666666667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95652173913043481"/>
    <s v="LOW"/>
    <n v="1"/>
    <n v="4"/>
    <s v="LOW RISK"/>
  </r>
  <r>
    <s v="STORM SURGE"/>
    <n v="4"/>
    <s v="2 meters"/>
    <x v="0"/>
    <x v="2"/>
    <m/>
    <s v="Barangay"/>
    <m/>
    <m/>
    <m/>
    <n v="12000000"/>
    <n v="2.8976999999999999"/>
    <x v="17"/>
    <n v="2676720"/>
    <n v="7.6978293129033371E-2"/>
    <n v="2"/>
    <m/>
    <x v="14"/>
    <n v="0.9"/>
    <n v="5"/>
    <n v="2.2305999999999996E-2"/>
    <n v="9.9999999999999978E-2"/>
    <n v="2"/>
    <s v="-"/>
    <s v="-"/>
    <s v="FAIR"/>
    <n v="2"/>
    <n v="3"/>
    <m/>
    <n v="2.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5217391304347827"/>
    <s v="LOW"/>
    <n v="3"/>
    <n v="12"/>
    <s v="MODERATE RISK"/>
  </r>
  <r>
    <s v="STORM SURGE"/>
    <n v="4"/>
    <s v="3 meters"/>
    <x v="0"/>
    <x v="2"/>
    <m/>
    <s v="Barangay"/>
    <m/>
    <m/>
    <m/>
    <n v="12000000"/>
    <n v="2.8976999999999999"/>
    <x v="18"/>
    <n v="9567972"/>
    <n v="0.27515995444663011"/>
    <n v="3"/>
    <m/>
    <x v="15"/>
    <n v="0.9"/>
    <n v="5"/>
    <n v="7.9733099999999987E-2"/>
    <n v="9.9999999999999978E-2"/>
    <n v="2"/>
    <s v="-"/>
    <s v="-"/>
    <s v="FAIR"/>
    <n v="2"/>
    <n v="3"/>
    <m/>
    <n v="3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8260869565217384"/>
    <s v="LOW"/>
    <n v="3"/>
    <n v="12"/>
    <s v="MODERATE RISK"/>
  </r>
  <r>
    <s v="STORM SURGE"/>
    <n v="4"/>
    <s v="4 meters"/>
    <x v="0"/>
    <x v="2"/>
    <m/>
    <s v="Barangay"/>
    <m/>
    <m/>
    <m/>
    <n v="12000000"/>
    <n v="2.8976999999999999"/>
    <x v="19"/>
    <n v="13135560"/>
    <n v="0.37775822203816822"/>
    <n v="4"/>
    <m/>
    <x v="16"/>
    <n v="0.9"/>
    <n v="5"/>
    <n v="0.10946299999999998"/>
    <n v="9.9999999999999978E-2"/>
    <n v="2"/>
    <s v="-"/>
    <s v="-"/>
    <s v="FAIR"/>
    <n v="2"/>
    <n v="3"/>
    <m/>
    <n v="3.5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91304347826086951"/>
    <s v="LOW"/>
    <n v="3"/>
    <n v="12"/>
    <s v="MODERATE RISK"/>
  </r>
  <r>
    <s v="STORM SURGE"/>
    <n v="4"/>
    <s v="4 meters"/>
    <x v="1"/>
    <x v="3"/>
    <m/>
    <s v="City"/>
    <m/>
    <n v="1.36"/>
    <m/>
    <n v="12000000"/>
    <n v="1.2456199999999999"/>
    <x v="20"/>
    <n v="128055.6"/>
    <n v="8.567058974647164E-3"/>
    <n v="1"/>
    <m/>
    <x v="17"/>
    <n v="0.2"/>
    <n v="3"/>
    <n v="8.5370400000000009E-3"/>
    <n v="0.8"/>
    <n v="5"/>
    <s v="-"/>
    <s v="-"/>
    <s v="BAD"/>
    <n v="4"/>
    <n v="4"/>
    <m/>
    <n v="2.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5217391304347827"/>
    <s v="LOW"/>
    <n v="1"/>
    <n v="4"/>
    <s v="LOW RISK"/>
  </r>
  <r>
    <s v="STORM SURGE"/>
    <n v="4"/>
    <s v="4 meters"/>
    <x v="1"/>
    <x v="3"/>
    <m/>
    <s v="Barangay"/>
    <m/>
    <m/>
    <m/>
    <n v="12000000"/>
    <n v="4.7898800000000001"/>
    <x v="21"/>
    <n v="3504960"/>
    <n v="6.0978563137281103E-2"/>
    <n v="2"/>
    <m/>
    <x v="3"/>
    <n v="0"/>
    <n v="1"/>
    <n v="0.29208000000000001"/>
    <n v="1"/>
    <n v="5"/>
    <s v="-"/>
    <s v="-"/>
    <s v="BAD"/>
    <n v="4"/>
    <n v="3.3333333333333335"/>
    <m/>
    <n v="2.666666666666667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9565217391304357"/>
    <s v="LOW"/>
    <n v="1"/>
    <n v="4"/>
    <s v="LOW RISK"/>
  </r>
  <r>
    <s v="STORM SURGE"/>
    <n v="4"/>
    <s v="2 meters"/>
    <x v="0"/>
    <x v="4"/>
    <m/>
    <s v="National"/>
    <m/>
    <m/>
    <m/>
    <n v="12000000"/>
    <n v="8.9897500000000008"/>
    <x v="22"/>
    <n v="16590000"/>
    <n v="0.15378625656998246"/>
    <n v="3"/>
    <m/>
    <x v="18"/>
    <n v="1"/>
    <n v="5"/>
    <n v="0"/>
    <n v="0"/>
    <n v="1"/>
    <s v="-"/>
    <s v="-"/>
    <s v="GOOD"/>
    <n v="1"/>
    <n v="2.3333333333333335"/>
    <m/>
    <n v="2.666666666666667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9565217391304357"/>
    <s v="LOW"/>
    <n v="1"/>
    <n v="4"/>
    <s v="LOW RISK"/>
  </r>
  <r>
    <s v="STORM SURGE"/>
    <n v="4"/>
    <s v="3 meters"/>
    <x v="0"/>
    <x v="4"/>
    <m/>
    <s v="National"/>
    <m/>
    <m/>
    <m/>
    <n v="12000000"/>
    <n v="8.9897500000000008"/>
    <x v="23"/>
    <n v="2811552"/>
    <n v="2.6062571261714729E-2"/>
    <n v="1"/>
    <m/>
    <x v="19"/>
    <n v="1"/>
    <n v="5"/>
    <n v="0"/>
    <n v="0"/>
    <n v="1"/>
    <s v="-"/>
    <s v="-"/>
    <s v="GOOD"/>
    <n v="1"/>
    <n v="2.3333333333333335"/>
    <m/>
    <n v="1.6666666666666667"/>
    <s v="LOW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43478260869565216"/>
    <s v="LOW"/>
    <n v="1"/>
    <n v="4"/>
    <s v="LOW RISK"/>
  </r>
  <r>
    <s v="STORM SURGE"/>
    <n v="4"/>
    <s v="4 meters"/>
    <x v="0"/>
    <x v="4"/>
    <m/>
    <s v="National"/>
    <m/>
    <m/>
    <m/>
    <n v="12000000"/>
    <n v="8.9897500000000008"/>
    <x v="24"/>
    <n v="77443.8"/>
    <n v="7.1788981896048275E-4"/>
    <n v="1"/>
    <m/>
    <x v="20"/>
    <n v="1"/>
    <n v="5"/>
    <n v="0"/>
    <n v="0"/>
    <n v="1"/>
    <s v="-"/>
    <s v="-"/>
    <s v="GOOD"/>
    <n v="1"/>
    <n v="2.3333333333333335"/>
    <m/>
    <n v="1.6666666666666667"/>
    <s v="LOW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43478260869565216"/>
    <s v="LOW"/>
    <n v="1"/>
    <n v="4"/>
    <s v="LOW RISK"/>
  </r>
  <r>
    <s v="STORM SURGE"/>
    <n v="4"/>
    <s v="2 meters"/>
    <x v="0"/>
    <x v="4"/>
    <m/>
    <s v="Provincial"/>
    <m/>
    <m/>
    <m/>
    <n v="12000000"/>
    <n v="0.94821599999999995"/>
    <x v="25"/>
    <n v="11378592"/>
    <n v="1"/>
    <n v="5"/>
    <m/>
    <x v="21"/>
    <n v="0.9"/>
    <n v="5"/>
    <n v="9.4821599999999978E-2"/>
    <n v="9.9999999999999978E-2"/>
    <n v="2"/>
    <s v="-"/>
    <s v="-"/>
    <s v="GOOD"/>
    <n v="1"/>
    <n v="2.6666666666666665"/>
    <m/>
    <n v="3.833333333333333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99999999999999989"/>
    <s v="LOW"/>
    <n v="2"/>
    <n v="8"/>
    <s v="MODERATE RISK"/>
  </r>
  <r>
    <s v="STORM SURGE"/>
    <n v="4"/>
    <s v="2 meters"/>
    <x v="0"/>
    <x v="4"/>
    <m/>
    <s v="Barangay"/>
    <m/>
    <m/>
    <m/>
    <n v="12000000"/>
    <n v="27.6968"/>
    <x v="26"/>
    <n v="15566880"/>
    <n v="4.6837179746396694E-2"/>
    <n v="1"/>
    <m/>
    <x v="22"/>
    <n v="0.8"/>
    <n v="5"/>
    <n v="0.25944799999999996"/>
    <n v="0.19999999999999996"/>
    <n v="3"/>
    <s v="-"/>
    <s v="-"/>
    <s v="FAIR"/>
    <n v="2"/>
    <n v="3.3333333333333335"/>
    <m/>
    <n v="2.166666666666667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6521739130434789"/>
    <s v="LOW"/>
    <n v="3"/>
    <n v="12"/>
    <s v="MODERATE RISK"/>
  </r>
  <r>
    <s v="STORM SURGE"/>
    <n v="4"/>
    <s v="3 meters"/>
    <x v="0"/>
    <x v="4"/>
    <m/>
    <s v="Barangay"/>
    <m/>
    <m/>
    <m/>
    <n v="12000000"/>
    <n v="27.6968"/>
    <x v="27"/>
    <n v="2193516"/>
    <n v="6.5997877011062652E-3"/>
    <n v="1"/>
    <m/>
    <x v="23"/>
    <n v="0.8"/>
    <n v="5"/>
    <n v="3.6558599999999997E-2"/>
    <n v="0.19999999999999996"/>
    <n v="3"/>
    <s v="-"/>
    <s v="-"/>
    <s v="FAIR"/>
    <n v="2"/>
    <n v="3.3333333333333335"/>
    <m/>
    <n v="2.166666666666667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6521739130434789"/>
    <s v="LOW"/>
    <n v="3"/>
    <n v="12"/>
    <s v="MODERATE RISK"/>
  </r>
  <r>
    <s v="STORM SURGE"/>
    <n v="4"/>
    <s v="4 meters"/>
    <x v="0"/>
    <x v="4"/>
    <m/>
    <s v="Barangay"/>
    <m/>
    <m/>
    <m/>
    <n v="12000000"/>
    <n v="27.6968"/>
    <x v="28"/>
    <n v="364765.2"/>
    <n v="1.0974950174749429E-3"/>
    <n v="1"/>
    <m/>
    <x v="24"/>
    <n v="0.8"/>
    <n v="5"/>
    <n v="6.0794199999999986E-3"/>
    <n v="0.19999999999999996"/>
    <n v="3"/>
    <s v="-"/>
    <s v="-"/>
    <s v="FAIR"/>
    <n v="2"/>
    <n v="3.3333333333333335"/>
    <m/>
    <n v="2.166666666666667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6521739130434789"/>
    <s v="LOW"/>
    <n v="3"/>
    <n v="12"/>
    <s v="MODERATE RISK"/>
  </r>
  <r>
    <s v="STORM SURGE"/>
    <n v="4"/>
    <s v="4 meters"/>
    <x v="0"/>
    <x v="5"/>
    <m/>
    <s v="City"/>
    <m/>
    <n v="3.56"/>
    <m/>
    <n v="12000000"/>
    <n v="1.2837700000000001"/>
    <x v="29"/>
    <n v="601594.80000000005"/>
    <n v="3.9051309814063268E-2"/>
    <n v="1"/>
    <m/>
    <x v="25"/>
    <n v="0.8"/>
    <n v="5"/>
    <n v="1.0026579999999998E-2"/>
    <n v="0.19999999999999996"/>
    <n v="3"/>
    <s v="RCDG"/>
    <n v="5"/>
    <s v="GOOD"/>
    <n v="1"/>
    <n v="3.5"/>
    <m/>
    <n v="2.2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8695652173913038"/>
    <s v="LOW"/>
    <n v="2"/>
    <n v="8"/>
    <s v="MODERATE RISK"/>
  </r>
  <r>
    <s v="STORM SURGE"/>
    <n v="4"/>
    <s v="3 meters"/>
    <x v="0"/>
    <x v="5"/>
    <m/>
    <s v="Barangay"/>
    <m/>
    <m/>
    <m/>
    <n v="12000000"/>
    <n v="7.4947299999999997"/>
    <x v="30"/>
    <n v="108192.23999999999"/>
    <n v="1.2029812948565191E-3"/>
    <n v="1"/>
    <m/>
    <x v="3"/>
    <n v="0"/>
    <n v="1"/>
    <n v="9.0160199999999996E-3"/>
    <n v="1"/>
    <n v="5"/>
    <s v="RCDG"/>
    <n v="5"/>
    <s v="FAIR"/>
    <n v="2"/>
    <n v="3.25"/>
    <m/>
    <n v="2.12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5434782608695654"/>
    <s v="LOW"/>
    <n v="3"/>
    <n v="12"/>
    <s v="MODERATE RISK"/>
  </r>
  <r>
    <s v="STORM SURGE"/>
    <n v="4"/>
    <s v="4 meters"/>
    <x v="0"/>
    <x v="5"/>
    <m/>
    <s v="Barangay"/>
    <m/>
    <m/>
    <m/>
    <n v="12000000"/>
    <n v="7.4947299999999997"/>
    <x v="31"/>
    <n v="8706024"/>
    <n v="9.6801619271141184E-2"/>
    <n v="2"/>
    <m/>
    <x v="3"/>
    <n v="0"/>
    <n v="1"/>
    <n v="0.72550199999999998"/>
    <n v="1"/>
    <n v="5"/>
    <s v="RCDG"/>
    <n v="5"/>
    <s v="FAIR"/>
    <n v="2"/>
    <n v="3.25"/>
    <m/>
    <n v="2.62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8478260869565211"/>
    <s v="LOW"/>
    <n v="3"/>
    <n v="12"/>
    <s v="MODERATE RISK"/>
  </r>
  <r>
    <s v="STORM SURGE"/>
    <n v="4"/>
    <s v="3 meters"/>
    <x v="0"/>
    <x v="6"/>
    <m/>
    <s v="Provincial"/>
    <m/>
    <m/>
    <m/>
    <n v="12000000"/>
    <n v="1.51983"/>
    <x v="32"/>
    <n v="316238.40000000002"/>
    <n v="1.7339570873058169E-2"/>
    <n v="1"/>
    <m/>
    <x v="26"/>
    <n v="0.5"/>
    <n v="4"/>
    <n v="1.31766E-2"/>
    <n v="0.5"/>
    <n v="4"/>
    <s v="-"/>
    <s v="-"/>
    <s v="FAIR"/>
    <n v="2"/>
    <n v="3.3333333333333335"/>
    <m/>
    <n v="2.166666666666667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6521739130434789"/>
    <s v="LOW"/>
    <n v="2"/>
    <n v="8"/>
    <s v="MODERATE RISK"/>
  </r>
  <r>
    <s v="STORM SURGE"/>
    <n v="4"/>
    <s v="4 meters"/>
    <x v="0"/>
    <x v="6"/>
    <m/>
    <s v="Provincial"/>
    <m/>
    <m/>
    <m/>
    <n v="12000000"/>
    <n v="1.51983"/>
    <x v="33"/>
    <n v="2882316"/>
    <n v="0.15803938598395872"/>
    <n v="3"/>
    <m/>
    <x v="27"/>
    <n v="0.5"/>
    <n v="4"/>
    <n v="0.12009649999999999"/>
    <n v="0.5"/>
    <n v="4"/>
    <s v="-"/>
    <s v="-"/>
    <s v="FAIR"/>
    <n v="2"/>
    <n v="3.3333333333333335"/>
    <m/>
    <n v="3.166666666666667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82608695652173914"/>
    <s v="LOW"/>
    <n v="2"/>
    <n v="8"/>
    <s v="MODERATE RISK"/>
  </r>
  <r>
    <s v="STORM SURGE"/>
    <n v="4"/>
    <s v="4 meters"/>
    <x v="0"/>
    <x v="6"/>
    <m/>
    <s v="Barangay"/>
    <m/>
    <m/>
    <m/>
    <n v="12000000"/>
    <n v="12.4483"/>
    <x v="34"/>
    <n v="5194224"/>
    <n v="3.4771976896443693E-2"/>
    <n v="1"/>
    <m/>
    <x v="3"/>
    <n v="0"/>
    <n v="1"/>
    <n v="0.43285200000000001"/>
    <n v="1"/>
    <n v="5"/>
    <s v="-"/>
    <s v="-"/>
    <s v="POOR"/>
    <n v="3"/>
    <n v="3"/>
    <m/>
    <n v="2"/>
    <s v="LOW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2173913043478259"/>
    <s v="LOW"/>
    <n v="3"/>
    <n v="12"/>
    <s v="MODERATE RISK"/>
  </r>
  <r>
    <s v="STORM SURGE"/>
    <n v="4"/>
    <s v="4 meters"/>
    <x v="0"/>
    <x v="7"/>
    <m/>
    <s v="Barangay"/>
    <m/>
    <m/>
    <m/>
    <n v="12000000"/>
    <n v="6.4452999999999996"/>
    <x v="35"/>
    <n v="5524296"/>
    <n v="7.1425379734069788E-2"/>
    <n v="2"/>
    <m/>
    <x v="28"/>
    <n v="0.85"/>
    <n v="5"/>
    <n v="6.905370000000001E-2"/>
    <n v="0.15000000000000002"/>
    <n v="2"/>
    <s v="-"/>
    <s v="-"/>
    <s v="FAIR"/>
    <n v="2"/>
    <n v="3"/>
    <m/>
    <n v="2.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5217391304347827"/>
    <s v="LOW"/>
    <n v="3"/>
    <n v="12"/>
    <s v="MODERATE RISK"/>
  </r>
  <r>
    <s v="STORM SURGE"/>
    <n v="4"/>
    <s v="4 meters"/>
    <x v="0"/>
    <x v="8"/>
    <m/>
    <s v="City"/>
    <m/>
    <m/>
    <m/>
    <n v="12000000"/>
    <n v="3.6571400000000001"/>
    <x v="36"/>
    <n v="2343396"/>
    <n v="5.3397737029482056E-2"/>
    <n v="2"/>
    <m/>
    <x v="29"/>
    <n v="0.5"/>
    <n v="4"/>
    <n v="9.7641500000000006E-2"/>
    <n v="0.5"/>
    <n v="4"/>
    <s v="RCDG"/>
    <n v="5"/>
    <s v="FAIR"/>
    <n v="2"/>
    <n v="3.75"/>
    <m/>
    <n v="2.87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5"/>
    <s v="LOW"/>
    <n v="2"/>
    <n v="8"/>
    <s v="MODERATE RISK"/>
  </r>
  <r>
    <s v="STORM SURGE"/>
    <n v="4"/>
    <s v="4 meters"/>
    <x v="0"/>
    <x v="8"/>
    <m/>
    <s v="National"/>
    <m/>
    <m/>
    <m/>
    <n v="12000000"/>
    <n v="2.2755399999999999"/>
    <x v="37"/>
    <n v="721275.6"/>
    <n v="2.6414081932200711E-2"/>
    <n v="1"/>
    <m/>
    <x v="30"/>
    <n v="1"/>
    <n v="5"/>
    <n v="0"/>
    <n v="0"/>
    <n v="1"/>
    <s v="RCDG"/>
    <n v="5"/>
    <s v="GOOD"/>
    <n v="1"/>
    <n v="3"/>
    <m/>
    <n v="2"/>
    <s v="LOW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2173913043478259"/>
    <s v="LOW"/>
    <n v="1"/>
    <n v="4"/>
    <s v="LOW RISK"/>
  </r>
  <r>
    <s v="STORM SURGE"/>
    <n v="4"/>
    <s v="3 meters"/>
    <x v="0"/>
    <x v="8"/>
    <m/>
    <s v="Barangay"/>
    <m/>
    <m/>
    <m/>
    <n v="12000000"/>
    <n v="28.648700000000002"/>
    <x v="38"/>
    <n v="7962624"/>
    <n v="2.3161679238499478E-2"/>
    <n v="1"/>
    <m/>
    <x v="31"/>
    <n v="0.9"/>
    <n v="5"/>
    <n v="6.6355199999999989E-2"/>
    <n v="9.9999999999999978E-2"/>
    <n v="2"/>
    <s v="RCDG"/>
    <n v="5"/>
    <s v="GOOD"/>
    <n v="1"/>
    <n v="3.25"/>
    <m/>
    <n v="2.12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5434782608695654"/>
    <s v="LOW"/>
    <n v="3"/>
    <n v="12"/>
    <s v="MODERATE RISK"/>
  </r>
  <r>
    <s v="STORM SURGE"/>
    <n v="4"/>
    <s v="4 meters"/>
    <x v="0"/>
    <x v="8"/>
    <m/>
    <s v="Barangay"/>
    <m/>
    <m/>
    <m/>
    <n v="12000000"/>
    <n v="28.648700000000002"/>
    <x v="39"/>
    <n v="99255960.000000015"/>
    <n v="0.28871571833975018"/>
    <n v="3"/>
    <m/>
    <x v="32"/>
    <n v="0.9"/>
    <n v="5"/>
    <n v="0.8271329999999999"/>
    <n v="9.9999999999999978E-2"/>
    <n v="2"/>
    <s v="RCDG"/>
    <n v="5"/>
    <s v="GOOD"/>
    <n v="1"/>
    <n v="3.25"/>
    <m/>
    <n v="3.125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81521739130434778"/>
    <s v="LOW"/>
    <n v="3"/>
    <n v="12"/>
    <s v="MODERATE RISK"/>
  </r>
  <r>
    <s v="STORM SURGE"/>
    <n v="4"/>
    <s v="2 meters"/>
    <x v="2"/>
    <x v="9"/>
    <m/>
    <s v="National"/>
    <m/>
    <m/>
    <m/>
    <n v="12000000"/>
    <n v="3.4573199999999998E-2"/>
    <x v="40"/>
    <n v="414878.39999999997"/>
    <n v="1"/>
    <n v="5"/>
    <m/>
    <x v="33"/>
    <n v="1"/>
    <n v="5"/>
    <n v="0"/>
    <n v="0"/>
    <n v="1"/>
    <s v="-"/>
    <s v="-"/>
    <s v="GOOD"/>
    <n v="1"/>
    <n v="2.3333333333333335"/>
    <m/>
    <n v="3.666666666666667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95652173913043481"/>
    <s v="LOW"/>
    <n v="1"/>
    <n v="4"/>
    <s v="LOW RISK"/>
  </r>
  <r>
    <s v="STORM SURGE"/>
    <n v="4"/>
    <s v="4 meters"/>
    <x v="2"/>
    <x v="9"/>
    <m/>
    <s v="NIA"/>
    <m/>
    <m/>
    <m/>
    <n v="12000000"/>
    <n v="1.0185299999999999"/>
    <x v="41"/>
    <n v="427807.19999999995"/>
    <n v="3.5002012704584057E-2"/>
    <n v="1"/>
    <m/>
    <x v="3"/>
    <n v="0"/>
    <n v="1"/>
    <n v="3.5650599999999998E-2"/>
    <n v="1"/>
    <n v="5"/>
    <s v="-"/>
    <s v="-"/>
    <s v="GOOD"/>
    <n v="1"/>
    <n v="2.3333333333333335"/>
    <m/>
    <n v="1.6666666666666667"/>
    <s v="LOW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43478260869565216"/>
    <s v="LOW"/>
    <n v="2"/>
    <n v="8"/>
    <s v="MODERATE RISK"/>
  </r>
  <r>
    <s v="STORM SURGE"/>
    <n v="4"/>
    <s v="2 meters"/>
    <x v="2"/>
    <x v="9"/>
    <m/>
    <s v="Provincial"/>
    <m/>
    <m/>
    <m/>
    <n v="12000000"/>
    <n v="4.2922799999999999"/>
    <x v="42"/>
    <n v="1093848"/>
    <n v="2.1236731993253002E-2"/>
    <n v="1"/>
    <m/>
    <x v="34"/>
    <n v="0.5"/>
    <n v="4"/>
    <n v="4.5576999999999999E-2"/>
    <n v="0.5"/>
    <n v="4"/>
    <s v="-"/>
    <s v="-"/>
    <s v="POOR"/>
    <n v="3"/>
    <n v="3.6666666666666665"/>
    <m/>
    <n v="2.333333333333333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0869565217391297"/>
    <s v="LOW"/>
    <n v="1"/>
    <n v="4"/>
    <s v="LOW RISK"/>
  </r>
  <r>
    <s v="STORM SURGE"/>
    <n v="4"/>
    <s v="3 meters"/>
    <x v="2"/>
    <x v="9"/>
    <m/>
    <s v="Provincial"/>
    <m/>
    <m/>
    <m/>
    <n v="12000000"/>
    <n v="4.2922799999999999"/>
    <x v="43"/>
    <n v="152552.4"/>
    <n v="2.9617592514933791E-3"/>
    <n v="1"/>
    <m/>
    <x v="35"/>
    <n v="0.5"/>
    <n v="4"/>
    <n v="6.3563500000000002E-3"/>
    <n v="0.5"/>
    <n v="4"/>
    <s v="-"/>
    <s v="-"/>
    <s v="POOR"/>
    <n v="3"/>
    <n v="3.6666666666666665"/>
    <m/>
    <n v="2.333333333333333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0869565217391297"/>
    <s v="LOW"/>
    <n v="1"/>
    <n v="4"/>
    <s v="LOW RISK"/>
  </r>
  <r>
    <s v="STORM SURGE"/>
    <n v="4"/>
    <s v="4 meters"/>
    <x v="2"/>
    <x v="9"/>
    <m/>
    <s v="Provincial"/>
    <m/>
    <m/>
    <m/>
    <n v="12000000"/>
    <n v="4.2922799999999999"/>
    <x v="44"/>
    <n v="97148.400000000009"/>
    <n v="1.8861071505120823E-3"/>
    <n v="1"/>
    <m/>
    <x v="36"/>
    <n v="0.5"/>
    <n v="4"/>
    <n v="4.0478500000000004E-3"/>
    <n v="0.5"/>
    <n v="4"/>
    <s v="-"/>
    <s v="-"/>
    <s v="POOR"/>
    <n v="3"/>
    <n v="3.6666666666666665"/>
    <m/>
    <n v="2.333333333333333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0869565217391297"/>
    <s v="LOW"/>
    <n v="1"/>
    <n v="4"/>
    <s v="LOW RISK"/>
  </r>
  <r>
    <s v="STORM SURGE"/>
    <n v="4"/>
    <s v="4 meters"/>
    <x v="0"/>
    <x v="10"/>
    <m/>
    <s v="National"/>
    <m/>
    <m/>
    <m/>
    <n v="12000000"/>
    <n v="4.3271899999999999"/>
    <x v="45"/>
    <n v="1577616"/>
    <n v="3.0381841333521294E-2"/>
    <n v="1"/>
    <m/>
    <x v="37"/>
    <n v="1"/>
    <n v="5"/>
    <n v="0"/>
    <n v="0"/>
    <n v="1"/>
    <s v="RCDG"/>
    <n v="5"/>
    <s v="GOOD"/>
    <n v="1"/>
    <n v="3"/>
    <m/>
    <n v="2"/>
    <s v="LOW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2173913043478259"/>
    <s v="LOW"/>
    <n v="1"/>
    <n v="4"/>
    <s v="LOW RISK"/>
  </r>
  <r>
    <s v="STORM SURGE"/>
    <n v="4"/>
    <s v="2 meters"/>
    <x v="0"/>
    <x v="10"/>
    <m/>
    <s v="Barangay"/>
    <m/>
    <m/>
    <m/>
    <n v="12000000"/>
    <n v="54.372599999999998"/>
    <x v="46"/>
    <n v="532252.80000000005"/>
    <n v="8.1574910892618713E-4"/>
    <n v="1"/>
    <m/>
    <x v="38"/>
    <n v="0.8"/>
    <n v="5"/>
    <n v="8.8708799999999977E-3"/>
    <n v="0.19999999999999996"/>
    <n v="3"/>
    <s v="RCDG"/>
    <n v="5"/>
    <s v="FAIR"/>
    <n v="2"/>
    <n v="3.75"/>
    <m/>
    <n v="2.37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1956521739130432"/>
    <s v="LOW"/>
    <n v="3"/>
    <n v="12"/>
    <s v="MODERATE RISK"/>
  </r>
  <r>
    <s v="STORM SURGE"/>
    <n v="4"/>
    <s v="3 meters"/>
    <x v="0"/>
    <x v="10"/>
    <m/>
    <s v="Barangay"/>
    <m/>
    <m/>
    <m/>
    <n v="12000000"/>
    <n v="54.372599999999998"/>
    <x v="47"/>
    <n v="29538000"/>
    <n v="4.5270963683914325E-2"/>
    <n v="1"/>
    <m/>
    <x v="39"/>
    <n v="0.8"/>
    <n v="5"/>
    <n v="0.4922999999999999"/>
    <n v="0.19999999999999996"/>
    <n v="3"/>
    <s v="RCDG"/>
    <n v="5"/>
    <s v="FAIR"/>
    <n v="2"/>
    <n v="3.75"/>
    <m/>
    <n v="2.37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1956521739130432"/>
    <s v="LOW"/>
    <n v="3"/>
    <n v="12"/>
    <s v="MODERATE RISK"/>
  </r>
  <r>
    <s v="STORM SURGE"/>
    <n v="4"/>
    <s v="4 meters"/>
    <x v="0"/>
    <x v="10"/>
    <m/>
    <s v="Barangay"/>
    <m/>
    <m/>
    <m/>
    <n v="12000000"/>
    <n v="54.372599999999998"/>
    <x v="48"/>
    <n v="51951000"/>
    <n v="7.9621905150756081E-2"/>
    <n v="2"/>
    <m/>
    <x v="40"/>
    <n v="0.8"/>
    <n v="5"/>
    <n v="0.86584999999999979"/>
    <n v="0.19999999999999996"/>
    <n v="3"/>
    <s v="RCDG"/>
    <n v="5"/>
    <s v="FAIR"/>
    <n v="2"/>
    <n v="3.75"/>
    <m/>
    <n v="2.87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5"/>
    <s v="LOW"/>
    <n v="3"/>
    <n v="12"/>
    <s v="MODERATE RISK"/>
  </r>
  <r>
    <s v="STORM SURGE"/>
    <n v="4"/>
    <s v="1 meter"/>
    <x v="3"/>
    <x v="11"/>
    <m/>
    <s v="National"/>
    <m/>
    <m/>
    <n v="0.83"/>
    <n v="12000000"/>
    <n v="1.9315199999999999"/>
    <x v="49"/>
    <n v="20062680"/>
    <n v="0.86558254638833676"/>
    <n v="5"/>
    <m/>
    <x v="41"/>
    <n v="1"/>
    <n v="5"/>
    <n v="0"/>
    <n v="0"/>
    <n v="1"/>
    <s v="-"/>
    <s v="-"/>
    <s v="GOOD"/>
    <n v="1"/>
    <n v="2.3333333333333335"/>
    <m/>
    <n v="3.666666666666667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95652173913043481"/>
    <s v="LOW"/>
    <n v="2"/>
    <n v="8"/>
    <s v="MODERATE RISK"/>
  </r>
  <r>
    <s v="STORM SURGE"/>
    <n v="4"/>
    <s v="2 meters"/>
    <x v="3"/>
    <x v="11"/>
    <m/>
    <s v="National"/>
    <m/>
    <m/>
    <m/>
    <n v="12000000"/>
    <n v="1.9315199999999999"/>
    <x v="50"/>
    <n v="3115572"/>
    <n v="0.13441797133863487"/>
    <n v="2"/>
    <m/>
    <x v="42"/>
    <n v="1"/>
    <n v="5"/>
    <n v="0"/>
    <n v="0"/>
    <n v="1"/>
    <s v="-"/>
    <s v="-"/>
    <s v="GOOD"/>
    <n v="1"/>
    <n v="2.3333333333333335"/>
    <m/>
    <n v="2.166666666666667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6521739130434789"/>
    <s v="LOW"/>
    <n v="2"/>
    <n v="8"/>
    <s v="MODERATE RISK"/>
  </r>
  <r>
    <s v="STORM SURGE"/>
    <n v="4"/>
    <s v="1 meter"/>
    <x v="3"/>
    <x v="11"/>
    <m/>
    <s v="Barangay"/>
    <m/>
    <m/>
    <m/>
    <n v="12000000"/>
    <n v="3.0596100000000002"/>
    <x v="51"/>
    <n v="29724000"/>
    <n v="0.8095803059867106"/>
    <n v="5"/>
    <m/>
    <x v="43"/>
    <n v="0.9"/>
    <n v="5"/>
    <n v="0.24769999999999992"/>
    <n v="9.9999999999999978E-2"/>
    <n v="2"/>
    <s v="-"/>
    <s v="-"/>
    <s v="FAIR"/>
    <n v="2"/>
    <n v="3"/>
    <m/>
    <n v="4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1.0434782608695652"/>
    <s v="MEDIUM LOW"/>
    <n v="4"/>
    <n v="16"/>
    <s v="HIGH RISK"/>
  </r>
  <r>
    <s v="STORM SURGE"/>
    <n v="4"/>
    <s v="2 meters"/>
    <x v="3"/>
    <x v="11"/>
    <m/>
    <s v="Barangay"/>
    <m/>
    <m/>
    <m/>
    <n v="12000000"/>
    <n v="3.0596100000000002"/>
    <x v="52"/>
    <n v="5826240"/>
    <n v="0.15868689146655945"/>
    <n v="3"/>
    <m/>
    <x v="44"/>
    <n v="0.9"/>
    <n v="5"/>
    <n v="4.8551999999999991E-2"/>
    <n v="9.9999999999999978E-2"/>
    <n v="2"/>
    <s v="-"/>
    <s v="-"/>
    <s v="FAIR"/>
    <n v="2"/>
    <n v="3"/>
    <m/>
    <n v="3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8260869565217384"/>
    <s v="LOW"/>
    <n v="4"/>
    <n v="16"/>
    <s v="HIGH RISK"/>
  </r>
  <r>
    <s v="STORM SURGE"/>
    <n v="4"/>
    <s v="1 meter"/>
    <x v="3"/>
    <x v="12"/>
    <m/>
    <s v="National"/>
    <m/>
    <m/>
    <m/>
    <n v="12000000"/>
    <n v="2.0003899999999999"/>
    <x v="53"/>
    <n v="14028840"/>
    <n v="0.58442103789761002"/>
    <n v="5"/>
    <m/>
    <x v="45"/>
    <n v="1"/>
    <n v="5"/>
    <n v="0"/>
    <n v="0"/>
    <n v="1"/>
    <s v="MODULAR STEEL"/>
    <n v="5"/>
    <s v="GOOD"/>
    <n v="1"/>
    <n v="3"/>
    <m/>
    <n v="4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1.0434782608695652"/>
    <s v="MEDIUM LOW"/>
    <n v="2"/>
    <n v="8"/>
    <s v="MODERATE RISK"/>
  </r>
  <r>
    <s v="STORM SURGE"/>
    <n v="4"/>
    <s v="2 meters"/>
    <x v="3"/>
    <x v="12"/>
    <m/>
    <s v="National"/>
    <m/>
    <m/>
    <m/>
    <n v="12000000"/>
    <n v="2.0003899999999999"/>
    <x v="54"/>
    <n v="8252015.9999999991"/>
    <n v="0.34376696544173885"/>
    <n v="4"/>
    <m/>
    <x v="46"/>
    <n v="1"/>
    <n v="5"/>
    <n v="0"/>
    <n v="0"/>
    <n v="1"/>
    <s v="MODULAR STEEL"/>
    <n v="5"/>
    <s v="GOOD"/>
    <n v="1"/>
    <n v="3"/>
    <m/>
    <n v="3.5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91304347826086951"/>
    <s v="LOW"/>
    <n v="2"/>
    <n v="8"/>
    <s v="MODERATE RISK"/>
  </r>
  <r>
    <s v="STORM SURGE"/>
    <n v="4"/>
    <s v="3 meters"/>
    <x v="3"/>
    <x v="12"/>
    <m/>
    <s v="National"/>
    <m/>
    <m/>
    <m/>
    <n v="12000000"/>
    <n v="2.0003899999999999"/>
    <x v="55"/>
    <n v="1723740"/>
    <n v="7.1808497343018113E-2"/>
    <n v="2"/>
    <m/>
    <x v="47"/>
    <n v="1"/>
    <n v="5"/>
    <n v="0"/>
    <n v="0"/>
    <n v="1"/>
    <s v="MODULAR STEEL"/>
    <n v="5"/>
    <s v="GOOD"/>
    <n v="1"/>
    <n v="3"/>
    <m/>
    <n v="2.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5217391304347827"/>
    <s v="LOW"/>
    <n v="2"/>
    <n v="8"/>
    <s v="MODERATE RISK"/>
  </r>
  <r>
    <s v="STORM SURGE"/>
    <n v="4"/>
    <s v="1 meter"/>
    <x v="3"/>
    <x v="12"/>
    <m/>
    <s v="Private"/>
    <m/>
    <m/>
    <m/>
    <n v="12000000"/>
    <n v="2.2412000000000001"/>
    <x v="56"/>
    <n v="20749680"/>
    <n v="0.77152418347313934"/>
    <n v="5"/>
    <m/>
    <x v="3"/>
    <n v="0"/>
    <n v="1"/>
    <n v="1.7291399999999999"/>
    <n v="1"/>
    <n v="5"/>
    <s v="MODULAR STEEL"/>
    <n v="5"/>
    <s v="POOR"/>
    <n v="3"/>
    <n v="3.5"/>
    <m/>
    <n v="4.25"/>
    <s v="VERY 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1.1086956521739131"/>
    <s v="MEDIUM LOW"/>
    <n v="4"/>
    <n v="16"/>
    <s v="HIGH RISK"/>
  </r>
  <r>
    <s v="STORM SURGE"/>
    <n v="4"/>
    <s v="2 meters"/>
    <x v="3"/>
    <x v="12"/>
    <m/>
    <s v="Private"/>
    <m/>
    <m/>
    <m/>
    <n v="12000000"/>
    <n v="2.2412000000000001"/>
    <x v="57"/>
    <n v="5181864"/>
    <n v="0.192674460110655"/>
    <n v="3"/>
    <m/>
    <x v="3"/>
    <n v="0"/>
    <n v="1"/>
    <n v="0.43182199999999998"/>
    <n v="1"/>
    <n v="5"/>
    <s v="MODULAR STEEL"/>
    <n v="5"/>
    <s v="POOR"/>
    <n v="3"/>
    <n v="3.5"/>
    <m/>
    <n v="3.25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84782608695652173"/>
    <s v="LOW"/>
    <n v="4"/>
    <n v="16"/>
    <s v="HIGH RISK"/>
  </r>
  <r>
    <s v="STORM SURGE"/>
    <n v="4"/>
    <s v="3 meters"/>
    <x v="3"/>
    <x v="12"/>
    <m/>
    <s v="Private"/>
    <m/>
    <m/>
    <m/>
    <n v="12000000"/>
    <n v="2.2412000000000001"/>
    <x v="58"/>
    <n v="962906.4"/>
    <n v="3.5803230412279133E-2"/>
    <n v="1"/>
    <m/>
    <x v="3"/>
    <n v="0"/>
    <n v="1"/>
    <n v="8.02422E-2"/>
    <n v="1"/>
    <n v="5"/>
    <s v="MODULAR STEEL"/>
    <n v="5"/>
    <s v="POOR"/>
    <n v="3"/>
    <n v="3.5"/>
    <m/>
    <n v="2.2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8695652173913038"/>
    <s v="LOW"/>
    <n v="4"/>
    <n v="16"/>
    <s v="HIGH RISK"/>
  </r>
  <r>
    <s v="STORM SURGE"/>
    <n v="4"/>
    <s v="1 meter"/>
    <x v="3"/>
    <x v="12"/>
    <m/>
    <s v="Provincial"/>
    <m/>
    <m/>
    <m/>
    <n v="12000000"/>
    <n v="0.15632299999999999"/>
    <x v="59"/>
    <n v="1287996"/>
    <n v="0.6866104156138253"/>
    <n v="5"/>
    <m/>
    <x v="48"/>
    <n v="1"/>
    <n v="5"/>
    <n v="0"/>
    <n v="0"/>
    <n v="1"/>
    <s v="MODULAR STEEL"/>
    <n v="5"/>
    <s v="FAIR"/>
    <n v="2"/>
    <n v="3.25"/>
    <m/>
    <n v="4.125"/>
    <s v="VERY 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1.076086956521739"/>
    <s v="MEDIUM LOW"/>
    <n v="3"/>
    <n v="12"/>
    <s v="MODERATE RISK"/>
  </r>
  <r>
    <s v="STORM SURGE"/>
    <n v="4"/>
    <s v="2 meters"/>
    <x v="3"/>
    <x v="12"/>
    <m/>
    <s v="Provincial"/>
    <m/>
    <m/>
    <m/>
    <n v="12000000"/>
    <n v="0.15632299999999999"/>
    <x v="60"/>
    <n v="587876.4"/>
    <n v="0.31338766528277989"/>
    <n v="4"/>
    <m/>
    <x v="49"/>
    <n v="1"/>
    <n v="5"/>
    <n v="0"/>
    <n v="0"/>
    <n v="1"/>
    <s v="MODULAR STEEL"/>
    <n v="5"/>
    <s v="FAIR"/>
    <n v="2"/>
    <n v="3.25"/>
    <m/>
    <n v="3.625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94565217391304346"/>
    <s v="LOW"/>
    <n v="3"/>
    <n v="12"/>
    <s v="MODERATE RISK"/>
  </r>
  <r>
    <s v="STORM SURGE"/>
    <n v="4"/>
    <s v="1 meter"/>
    <x v="3"/>
    <x v="12"/>
    <m/>
    <s v="Barangay"/>
    <m/>
    <m/>
    <m/>
    <n v="12000000"/>
    <n v="5.9083899999999998"/>
    <x v="61"/>
    <n v="67802280"/>
    <n v="0.9562994318249135"/>
    <n v="5"/>
    <m/>
    <x v="3"/>
    <n v="0"/>
    <n v="1"/>
    <n v="5.6501900000000003"/>
    <n v="1"/>
    <n v="5"/>
    <s v="MODULAR STEEL"/>
    <n v="5"/>
    <s v="POOR"/>
    <n v="3"/>
    <n v="3.5"/>
    <m/>
    <n v="4.25"/>
    <s v="VERY 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1.1086956521739131"/>
    <s v="MEDIUM LOW"/>
    <n v="4"/>
    <n v="16"/>
    <s v="HIGH RISK"/>
  </r>
  <r>
    <s v="STORM SURGE"/>
    <n v="4"/>
    <s v="2 meters"/>
    <x v="3"/>
    <x v="12"/>
    <m/>
    <s v="Barangay"/>
    <m/>
    <m/>
    <m/>
    <n v="12000000"/>
    <n v="5.9083899999999998"/>
    <x v="62"/>
    <n v="3056940"/>
    <n v="4.3115806505663982E-2"/>
    <n v="1"/>
    <m/>
    <x v="3"/>
    <n v="0"/>
    <n v="1"/>
    <n v="0.254745"/>
    <n v="1"/>
    <n v="5"/>
    <s v="MODULAR STEEL"/>
    <n v="5"/>
    <s v="POOR"/>
    <n v="3"/>
    <n v="3.5"/>
    <m/>
    <n v="2.2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8695652173913038"/>
    <s v="LOW"/>
    <n v="4"/>
    <n v="16"/>
    <s v="HIGH RISK"/>
  </r>
  <r>
    <s v="STORM SURGE"/>
    <n v="4"/>
    <s v="3 meters"/>
    <x v="0"/>
    <x v="13"/>
    <m/>
    <s v="City"/>
    <m/>
    <m/>
    <m/>
    <n v="12000000"/>
    <n v="1.50576"/>
    <x v="63"/>
    <n v="1657656.0000000002"/>
    <n v="9.1739719477207535E-2"/>
    <n v="2"/>
    <m/>
    <x v="50"/>
    <n v="0.9"/>
    <n v="5"/>
    <n v="1.3813799999999998E-2"/>
    <n v="9.9999999999999978E-2"/>
    <n v="2"/>
    <s v="RCDG"/>
    <n v="5"/>
    <s v="FAIR"/>
    <n v="2"/>
    <n v="3.5"/>
    <m/>
    <n v="2.7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1739130434782605"/>
    <s v="LOW"/>
    <n v="2"/>
    <n v="8"/>
    <s v="MODERATE RISK"/>
  </r>
  <r>
    <s v="STORM SURGE"/>
    <n v="4"/>
    <s v="4 meters"/>
    <x v="0"/>
    <x v="13"/>
    <m/>
    <s v="City"/>
    <m/>
    <m/>
    <m/>
    <n v="12000000"/>
    <n v="1.50576"/>
    <x v="64"/>
    <n v="14264760"/>
    <n v="0.78945515885665718"/>
    <n v="5"/>
    <m/>
    <x v="51"/>
    <n v="0.9"/>
    <n v="5"/>
    <n v="0.11887299999999998"/>
    <n v="9.9999999999999978E-2"/>
    <n v="2"/>
    <s v="RCDG"/>
    <n v="5"/>
    <s v="FAIR"/>
    <n v="2"/>
    <n v="3.5"/>
    <m/>
    <n v="4.25"/>
    <s v="VERY 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1.1086956521739131"/>
    <s v="MEDIUM LOW"/>
    <n v="2"/>
    <n v="8"/>
    <s v="MODERATE RISK"/>
  </r>
  <r>
    <s v="STORM SURGE"/>
    <n v="4"/>
    <s v="3 meters"/>
    <x v="0"/>
    <x v="13"/>
    <m/>
    <s v="Barangay"/>
    <m/>
    <m/>
    <m/>
    <n v="12000000"/>
    <n v="4.46312"/>
    <x v="65"/>
    <n v="11621808"/>
    <n v="0.2169970782770797"/>
    <n v="3"/>
    <m/>
    <x v="3"/>
    <n v="0"/>
    <n v="1"/>
    <n v="0.96848400000000001"/>
    <n v="1"/>
    <n v="5"/>
    <s v="RCDG"/>
    <n v="5"/>
    <s v="POOR"/>
    <n v="3"/>
    <n v="3.5"/>
    <m/>
    <n v="3.25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84782608695652173"/>
    <s v="LOW"/>
    <n v="3"/>
    <n v="12"/>
    <s v="MODERATE RISK"/>
  </r>
  <r>
    <s v="STORM SURGE"/>
    <n v="4"/>
    <s v="4 meters"/>
    <x v="0"/>
    <x v="13"/>
    <m/>
    <s v="Barangay"/>
    <m/>
    <m/>
    <m/>
    <n v="12000000"/>
    <n v="4.46312"/>
    <x v="66"/>
    <n v="12756719.999999998"/>
    <n v="0.23818763555539621"/>
    <n v="3"/>
    <m/>
    <x v="3"/>
    <n v="0"/>
    <n v="1"/>
    <n v="1.0630599999999999"/>
    <n v="1"/>
    <n v="5"/>
    <s v="RCDG"/>
    <n v="5"/>
    <s v="POOR"/>
    <n v="3"/>
    <n v="3.5"/>
    <m/>
    <n v="3.25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84782608695652173"/>
    <s v="LOW"/>
    <n v="3"/>
    <n v="12"/>
    <s v="MODERATE RISK"/>
  </r>
  <r>
    <s v="STORM SURGE"/>
    <n v="4"/>
    <s v="2 meters"/>
    <x v="3"/>
    <x v="14"/>
    <m/>
    <s v="City"/>
    <m/>
    <n v="1.9"/>
    <m/>
    <n v="12000000"/>
    <n v="0.16780900000000001"/>
    <x v="67"/>
    <n v="2013708.0000000002"/>
    <n v="1"/>
    <n v="5"/>
    <m/>
    <x v="52"/>
    <n v="1"/>
    <n v="5"/>
    <n v="0"/>
    <n v="0"/>
    <n v="1"/>
    <s v="-"/>
    <s v="-"/>
    <s v="FAIR"/>
    <n v="2"/>
    <n v="2.6666666666666665"/>
    <m/>
    <n v="3.833333333333333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99999999999999989"/>
    <s v="LOW"/>
    <n v="3"/>
    <n v="12"/>
    <s v="MODERATE RISK"/>
  </r>
  <r>
    <s v="STORM SURGE"/>
    <n v="4"/>
    <s v="1 meter"/>
    <x v="3"/>
    <x v="14"/>
    <m/>
    <s v="Barangay"/>
    <m/>
    <m/>
    <m/>
    <n v="12000000"/>
    <n v="14.1403"/>
    <x v="68"/>
    <n v="44545800"/>
    <n v="0.26252271875419897"/>
    <n v="3"/>
    <m/>
    <x v="53"/>
    <n v="0.5"/>
    <n v="4"/>
    <n v="1.8560749999999999"/>
    <n v="0.5"/>
    <n v="4"/>
    <s v="-"/>
    <s v="-"/>
    <s v="POOR"/>
    <n v="3"/>
    <n v="3.6666666666666665"/>
    <m/>
    <n v="3.333333333333333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86956521739130421"/>
    <s v="LOW"/>
    <n v="4"/>
    <n v="16"/>
    <s v="HIGH RISK"/>
  </r>
  <r>
    <s v="STORM SURGE"/>
    <n v="4"/>
    <s v="2 meters"/>
    <x v="3"/>
    <x v="14"/>
    <m/>
    <s v="Barangay"/>
    <m/>
    <m/>
    <m/>
    <n v="12000000"/>
    <n v="14.1403"/>
    <x v="69"/>
    <n v="88658880"/>
    <n v="0.52249527944951657"/>
    <n v="5"/>
    <m/>
    <x v="54"/>
    <n v="0.5"/>
    <n v="4"/>
    <n v="3.6941199999999998"/>
    <n v="0.5"/>
    <n v="4"/>
    <s v="-"/>
    <s v="-"/>
    <s v="POOR"/>
    <n v="3"/>
    <n v="3.6666666666666665"/>
    <m/>
    <n v="4.333333333333333"/>
    <s v="VERY 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1.1304347826086956"/>
    <s v="MEDIUM LOW"/>
    <n v="4"/>
    <n v="16"/>
    <s v="HIGH RISK"/>
  </r>
  <r>
    <s v="STORM SURGE"/>
    <n v="4"/>
    <s v="3 meters"/>
    <x v="3"/>
    <x v="14"/>
    <m/>
    <s v="Barangay"/>
    <m/>
    <m/>
    <m/>
    <n v="12000000"/>
    <n v="14.1403"/>
    <x v="70"/>
    <n v="22412760"/>
    <n v="0.13208559931543176"/>
    <n v="2"/>
    <m/>
    <x v="55"/>
    <n v="0.5"/>
    <n v="4"/>
    <n v="0.93386499999999995"/>
    <n v="0.5"/>
    <n v="4"/>
    <s v="-"/>
    <s v="-"/>
    <s v="POOR"/>
    <n v="3"/>
    <n v="3.6666666666666665"/>
    <m/>
    <n v="2.833333333333333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3913043478260854"/>
    <s v="LOW"/>
    <n v="4"/>
    <n v="16"/>
    <s v="HIGH RISK"/>
  </r>
  <r>
    <s v="STORM SURGE"/>
    <n v="4"/>
    <s v="4 meters"/>
    <x v="3"/>
    <x v="14"/>
    <m/>
    <s v="Barangay"/>
    <m/>
    <m/>
    <m/>
    <n v="12000000"/>
    <n v="14.1403"/>
    <x v="71"/>
    <n v="10809984"/>
    <n v="6.3706710607271413E-2"/>
    <n v="2"/>
    <m/>
    <x v="56"/>
    <n v="0.5"/>
    <n v="4"/>
    <n v="0.45041599999999998"/>
    <n v="0.5"/>
    <n v="4"/>
    <s v="-"/>
    <s v="-"/>
    <s v="POOR"/>
    <n v="3"/>
    <n v="3.6666666666666665"/>
    <m/>
    <n v="2.833333333333333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3913043478260854"/>
    <s v="LOW"/>
    <n v="4"/>
    <n v="16"/>
    <s v="HIGH RISK"/>
  </r>
  <r>
    <s v="STORM SURGE"/>
    <n v="4"/>
    <s v="1 meter"/>
    <x v="0"/>
    <x v="15"/>
    <m/>
    <s v="Private"/>
    <m/>
    <m/>
    <m/>
    <n v="12000000"/>
    <n v="0.77768899999999996"/>
    <x v="72"/>
    <n v="8435856"/>
    <n v="0.90394489313851678"/>
    <n v="5"/>
    <m/>
    <x v="3"/>
    <n v="0"/>
    <n v="1"/>
    <n v="0.70298799999999995"/>
    <n v="1"/>
    <n v="5"/>
    <s v="-"/>
    <s v="-"/>
    <s v="POOR"/>
    <n v="3"/>
    <n v="3"/>
    <m/>
    <n v="4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1.0434782608695652"/>
    <s v="MEDIUM LOW"/>
    <n v="3"/>
    <n v="12"/>
    <s v="MODERATE RISK"/>
  </r>
  <r>
    <s v="STORM SURGE"/>
    <n v="4"/>
    <s v="2 meters"/>
    <x v="0"/>
    <x v="15"/>
    <m/>
    <s v="Private"/>
    <m/>
    <m/>
    <m/>
    <n v="12000000"/>
    <n v="0.77768899999999996"/>
    <x v="73"/>
    <n v="896404.8"/>
    <n v="9.6054335344848654E-2"/>
    <n v="2"/>
    <m/>
    <x v="3"/>
    <n v="0"/>
    <n v="1"/>
    <n v="7.47004E-2"/>
    <n v="1"/>
    <n v="5"/>
    <s v="-"/>
    <s v="-"/>
    <s v="POOR"/>
    <n v="3"/>
    <n v="3"/>
    <m/>
    <n v="2.5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5217391304347827"/>
    <s v="LOW"/>
    <n v="3"/>
    <n v="12"/>
    <s v="MODERATE RISK"/>
  </r>
  <r>
    <s v="STORM SURGE"/>
    <n v="4"/>
    <s v="1 meter"/>
    <x v="0"/>
    <x v="15"/>
    <m/>
    <s v="Provincial"/>
    <m/>
    <m/>
    <m/>
    <n v="12000000"/>
    <n v="2.5695999999999999"/>
    <x v="74"/>
    <n v="5788284"/>
    <n v="0.18771676525529266"/>
    <n v="3"/>
    <m/>
    <x v="57"/>
    <n v="0.9"/>
    <n v="5"/>
    <n v="4.8235699999999986E-2"/>
    <n v="9.9999999999999978E-2"/>
    <n v="2"/>
    <s v="-"/>
    <s v="-"/>
    <s v="FAIR"/>
    <n v="2"/>
    <n v="3"/>
    <m/>
    <n v="3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8260869565217384"/>
    <s v="LOW"/>
    <n v="2"/>
    <n v="8"/>
    <s v="MODERATE RISK"/>
  </r>
  <r>
    <s v="STORM SURGE"/>
    <n v="4"/>
    <s v="2 meters"/>
    <x v="0"/>
    <x v="15"/>
    <m/>
    <s v="Provincial"/>
    <m/>
    <m/>
    <m/>
    <n v="12000000"/>
    <n v="2.5695999999999999"/>
    <x v="75"/>
    <n v="16962960"/>
    <n v="0.55011674968866753"/>
    <n v="5"/>
    <m/>
    <x v="58"/>
    <n v="0.9"/>
    <n v="5"/>
    <n v="0.14135799999999998"/>
    <n v="9.9999999999999978E-2"/>
    <n v="2"/>
    <s v="-"/>
    <s v="-"/>
    <s v="FAIR"/>
    <n v="2"/>
    <n v="3"/>
    <m/>
    <n v="4"/>
    <s v="HIGH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1.0434782608695652"/>
    <s v="MEDIUM LOW"/>
    <n v="2"/>
    <n v="8"/>
    <s v="MODERATE RISK"/>
  </r>
  <r>
    <s v="STORM SURGE"/>
    <n v="4"/>
    <s v="3 meters"/>
    <x v="0"/>
    <x v="15"/>
    <m/>
    <s v="Provincial"/>
    <m/>
    <m/>
    <m/>
    <n v="12000000"/>
    <n v="2.5695999999999999"/>
    <x v="76"/>
    <n v="7346388.0000000009"/>
    <n v="0.23824680884184313"/>
    <n v="3"/>
    <m/>
    <x v="59"/>
    <n v="0.9"/>
    <n v="5"/>
    <n v="6.1219899999999994E-2"/>
    <n v="9.9999999999999978E-2"/>
    <n v="2"/>
    <s v="-"/>
    <s v="-"/>
    <s v="FAIR"/>
    <n v="2"/>
    <n v="3"/>
    <m/>
    <n v="3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78260869565217384"/>
    <s v="LOW"/>
    <n v="2"/>
    <n v="8"/>
    <s v="MODERATE RISK"/>
  </r>
  <r>
    <s v="STORM SURGE"/>
    <n v="4"/>
    <s v="4 meters"/>
    <x v="0"/>
    <x v="15"/>
    <m/>
    <s v="Provincial"/>
    <m/>
    <m/>
    <m/>
    <n v="12000000"/>
    <n v="2.5695999999999999"/>
    <x v="77"/>
    <n v="737670"/>
    <n v="2.3922984122042343E-2"/>
    <n v="1"/>
    <m/>
    <x v="60"/>
    <n v="0.9"/>
    <n v="5"/>
    <n v="6.1472499999999982E-3"/>
    <n v="9.9999999999999978E-2"/>
    <n v="2"/>
    <s v="-"/>
    <s v="-"/>
    <s v="FAIR"/>
    <n v="2"/>
    <n v="3"/>
    <m/>
    <n v="2"/>
    <s v="LOW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52173913043478259"/>
    <s v="LOW"/>
    <n v="2"/>
    <n v="8"/>
    <s v="MODERATE RISK"/>
  </r>
  <r>
    <s v="STORM SURGE"/>
    <n v="4"/>
    <s v="1 meter"/>
    <x v="0"/>
    <x v="15"/>
    <m/>
    <s v="Barangay"/>
    <m/>
    <m/>
    <m/>
    <n v="12000000"/>
    <n v="18.036100000000001"/>
    <x v="78"/>
    <n v="13946760.000000002"/>
    <n v="6.4439097144061083E-2"/>
    <n v="2"/>
    <m/>
    <x v="61"/>
    <n v="0.9"/>
    <n v="5"/>
    <n v="0.11622299999999998"/>
    <n v="9.9999999999999978E-2"/>
    <n v="2"/>
    <s v="-"/>
    <s v="-"/>
    <s v="POOR"/>
    <n v="3"/>
    <n v="3.3333333333333335"/>
    <m/>
    <n v="2.666666666666667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9565217391304357"/>
    <s v="LOW"/>
    <n v="3"/>
    <n v="12"/>
    <s v="MODERATE RISK"/>
  </r>
  <r>
    <s v="STORM SURGE"/>
    <n v="4"/>
    <s v="2 meters"/>
    <x v="0"/>
    <x v="15"/>
    <m/>
    <s v="Barangay"/>
    <m/>
    <m/>
    <m/>
    <n v="12000000"/>
    <n v="18.036100000000001"/>
    <x v="79"/>
    <n v="29530560"/>
    <n v="0.13644191371748882"/>
    <n v="2"/>
    <m/>
    <x v="62"/>
    <n v="0.9"/>
    <n v="5"/>
    <n v="0.24608799999999995"/>
    <n v="9.9999999999999978E-2"/>
    <n v="2"/>
    <s v="-"/>
    <s v="-"/>
    <s v="POOR"/>
    <n v="3"/>
    <n v="3.3333333333333335"/>
    <m/>
    <n v="2.666666666666667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9565217391304357"/>
    <s v="LOW"/>
    <n v="3"/>
    <n v="12"/>
    <s v="MODERATE RISK"/>
  </r>
  <r>
    <s v="STORM SURGE"/>
    <n v="4"/>
    <s v="3 meters"/>
    <x v="0"/>
    <x v="15"/>
    <m/>
    <s v="Barangay"/>
    <m/>
    <m/>
    <m/>
    <n v="12000000"/>
    <n v="18.036100000000001"/>
    <x v="80"/>
    <n v="17486520"/>
    <n v="8.0794074106929986E-2"/>
    <n v="2"/>
    <m/>
    <x v="63"/>
    <n v="0.9"/>
    <n v="5"/>
    <n v="0.14572099999999996"/>
    <n v="9.9999999999999978E-2"/>
    <n v="2"/>
    <s v="-"/>
    <s v="-"/>
    <s v="POOR"/>
    <n v="3"/>
    <n v="3.3333333333333335"/>
    <m/>
    <n v="2.666666666666667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9565217391304357"/>
    <s v="LOW"/>
    <n v="3"/>
    <n v="12"/>
    <s v="MODERATE RISK"/>
  </r>
  <r>
    <s v="STORM SURGE"/>
    <n v="4"/>
    <s v="4 meters"/>
    <x v="0"/>
    <x v="15"/>
    <m/>
    <s v="Barangay"/>
    <m/>
    <m/>
    <m/>
    <n v="12000000"/>
    <n v="18.036100000000001"/>
    <x v="81"/>
    <n v="16964880"/>
    <n v="7.8383907829297897E-2"/>
    <n v="2"/>
    <m/>
    <x v="64"/>
    <n v="0.9"/>
    <n v="5"/>
    <n v="0.14137399999999997"/>
    <n v="9.9999999999999978E-2"/>
    <n v="2"/>
    <s v="-"/>
    <s v="-"/>
    <s v="POOR"/>
    <n v="3"/>
    <n v="3.3333333333333335"/>
    <m/>
    <n v="2.666666666666667"/>
    <s v="MODERATE"/>
    <s v="5% Calamity fund, Access to private sectors financial assistance from LGU &amp; DSWD   "/>
    <n v="4"/>
    <s v="Very Limited Equipment and Facilities for assistance"/>
    <n v="2"/>
    <s v="There is political willingness to allocate resources to build adaptive capacity of LGU"/>
    <n v="5"/>
    <s v="LGU and some stakeholders are aware of the hazard and its potential impacts to them"/>
    <n v="4"/>
    <s v="LGU and Community leaders are aware and can response in the event of a hazard occurrence"/>
    <n v="4"/>
    <s v="Facilities and equipment are available but not enough"/>
    <n v="4"/>
    <n v="3.8333333333333335"/>
    <m/>
    <n v="0.69565217391304357"/>
    <s v="LOW"/>
    <n v="3"/>
    <n v="12"/>
    <s v="MODERATE RIS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3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F8" firstHeaderRow="0" firstDataRow="1" firstDataCol="1"/>
  <pivotFields count="50">
    <pivotField showAll="0"/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dataField="1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/>
    <pivotField showAll="0"/>
    <pivotField showAll="0"/>
    <pivotField showAll="0"/>
    <pivotField numFmtId="43" showAll="0"/>
    <pivotField numFmtId="164" showAll="0"/>
    <pivotField dataField="1" numFmtId="164" showAll="0">
      <items count="83">
        <item x="24"/>
        <item x="14"/>
        <item x="44"/>
        <item x="30"/>
        <item x="20"/>
        <item x="43"/>
        <item x="16"/>
        <item x="32"/>
        <item x="28"/>
        <item x="40"/>
        <item x="41"/>
        <item x="15"/>
        <item x="46"/>
        <item x="60"/>
        <item x="29"/>
        <item x="37"/>
        <item x="1"/>
        <item x="3"/>
        <item x="77"/>
        <item x="73"/>
        <item x="58"/>
        <item x="42"/>
        <item x="59"/>
        <item x="45"/>
        <item x="63"/>
        <item x="55"/>
        <item x="67"/>
        <item x="27"/>
        <item x="2"/>
        <item x="6"/>
        <item x="36"/>
        <item x="0"/>
        <item x="17"/>
        <item x="23"/>
        <item x="33"/>
        <item x="62"/>
        <item x="50"/>
        <item x="21"/>
        <item x="4"/>
        <item x="7"/>
        <item x="57"/>
        <item x="34"/>
        <item x="35"/>
        <item x="74"/>
        <item x="52"/>
        <item x="5"/>
        <item x="9"/>
        <item x="76"/>
        <item x="38"/>
        <item x="54"/>
        <item x="72"/>
        <item x="8"/>
        <item x="31"/>
        <item x="18"/>
        <item x="71"/>
        <item x="25"/>
        <item x="65"/>
        <item x="66"/>
        <item x="19"/>
        <item x="78"/>
        <item x="53"/>
        <item x="64"/>
        <item x="11"/>
        <item x="10"/>
        <item x="26"/>
        <item x="22"/>
        <item x="75"/>
        <item x="81"/>
        <item x="80"/>
        <item x="49"/>
        <item x="56"/>
        <item x="70"/>
        <item x="79"/>
        <item x="47"/>
        <item x="51"/>
        <item x="68"/>
        <item x="48"/>
        <item x="12"/>
        <item x="61"/>
        <item x="69"/>
        <item x="39"/>
        <item x="13"/>
        <item t="default"/>
      </items>
    </pivotField>
    <pivotField numFmtId="43" showAll="0"/>
    <pivotField numFmtId="10" showAll="0"/>
    <pivotField showAll="0"/>
    <pivotField showAll="0"/>
    <pivotField numFmtId="164" showAll="0">
      <items count="66">
        <item x="3"/>
        <item x="17"/>
        <item x="36"/>
        <item x="1"/>
        <item x="35"/>
        <item x="20"/>
        <item x="12"/>
        <item x="26"/>
        <item x="2"/>
        <item x="0"/>
        <item x="24"/>
        <item x="33"/>
        <item x="38"/>
        <item x="25"/>
        <item x="13"/>
        <item x="34"/>
        <item x="49"/>
        <item x="60"/>
        <item x="30"/>
        <item x="29"/>
        <item x="48"/>
        <item x="27"/>
        <item x="50"/>
        <item x="37"/>
        <item x="47"/>
        <item x="23"/>
        <item x="4"/>
        <item x="52"/>
        <item x="14"/>
        <item x="19"/>
        <item x="42"/>
        <item x="5"/>
        <item x="28"/>
        <item x="57"/>
        <item x="44"/>
        <item x="56"/>
        <item x="59"/>
        <item x="7"/>
        <item x="31"/>
        <item x="46"/>
        <item x="6"/>
        <item x="15"/>
        <item x="21"/>
        <item x="55"/>
        <item x="9"/>
        <item x="16"/>
        <item x="22"/>
        <item x="61"/>
        <item x="51"/>
        <item x="45"/>
        <item x="8"/>
        <item x="58"/>
        <item x="64"/>
        <item x="63"/>
        <item x="18"/>
        <item x="41"/>
        <item x="53"/>
        <item x="39"/>
        <item x="62"/>
        <item x="43"/>
        <item x="40"/>
        <item x="54"/>
        <item x="10"/>
        <item x="32"/>
        <item x="11"/>
        <item t="default"/>
      </items>
    </pivotField>
    <pivotField numFmtId="9" showAll="0"/>
    <pivotField showAll="0"/>
    <pivotField numFmtId="164" showAll="0"/>
    <pivotField numFmtId="9" showAll="0"/>
    <pivotField showAll="0"/>
    <pivotField showAll="0"/>
    <pivotField showAll="0"/>
    <pivotField showAll="0"/>
    <pivotField showAll="0"/>
    <pivotField numFmtId="2" showAll="0"/>
    <pivotField showAll="0"/>
    <pivotField dataField="1"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2" showAll="0"/>
    <pivotField showAll="0"/>
    <pivotField dataField="1" numFmtId="2" showAll="0"/>
    <pivotField showAll="0"/>
    <pivotField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Count of Barangay" fld="4" subtotal="count" baseField="0" baseItem="0"/>
    <dataField name="Sum of Exposed Length (Linear Kilometer)" fld="12" baseField="0" baseItem="0"/>
    <dataField name="Average of Degree of Impact" fld="29" subtotal="average" baseField="3" baseItem="1"/>
    <dataField name="Average of Ave. Adaptive Capacity" fld="43" subtotal="average" baseField="3" baseItem="1"/>
    <dataField name="Average of Vulnerability Score" fld="45" subtotal="average" baseField="3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"/>
  <sheetViews>
    <sheetView workbookViewId="0">
      <selection activeCell="B3" sqref="B3"/>
    </sheetView>
  </sheetViews>
  <sheetFormatPr defaultRowHeight="15"/>
  <cols>
    <col min="1" max="1" width="18" style="28" bestFit="1" customWidth="1"/>
    <col min="2" max="2" width="42.42578125" style="28" bestFit="1" customWidth="1"/>
    <col min="3" max="3" width="19.7109375" style="28" bestFit="1" customWidth="1"/>
    <col min="4" max="4" width="28.42578125" style="28" customWidth="1"/>
    <col min="5" max="5" width="27" style="28" bestFit="1" customWidth="1"/>
    <col min="6" max="6" width="42.28515625" style="28" bestFit="1" customWidth="1"/>
    <col min="7" max="16384" width="9.140625" style="28"/>
  </cols>
  <sheetData>
    <row r="2" spans="1:6" ht="45">
      <c r="A2" s="69" t="s">
        <v>170</v>
      </c>
      <c r="B2" s="69" t="s">
        <v>171</v>
      </c>
      <c r="C2" s="69" t="s">
        <v>172</v>
      </c>
      <c r="D2" s="69" t="s">
        <v>173</v>
      </c>
      <c r="E2" s="69" t="s">
        <v>174</v>
      </c>
      <c r="F2" s="69" t="s">
        <v>175</v>
      </c>
    </row>
    <row r="3" spans="1:6" ht="247.5" customHeight="1">
      <c r="A3" s="66" t="s">
        <v>169</v>
      </c>
      <c r="B3" s="65" t="s">
        <v>176</v>
      </c>
      <c r="C3" s="67" t="s">
        <v>178</v>
      </c>
      <c r="D3" s="65" t="s">
        <v>177</v>
      </c>
      <c r="E3" s="67" t="s">
        <v>180</v>
      </c>
      <c r="F3" s="68" t="s">
        <v>179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8"/>
  <sheetViews>
    <sheetView tabSelected="1" zoomScaleNormal="100" workbookViewId="0">
      <selection activeCell="F14" sqref="F14:F18"/>
    </sheetView>
  </sheetViews>
  <sheetFormatPr defaultRowHeight="15"/>
  <cols>
    <col min="1" max="3" width="15.7109375" customWidth="1"/>
    <col min="4" max="4" width="14.5703125" customWidth="1"/>
    <col min="5" max="5" width="16.42578125" customWidth="1"/>
    <col min="6" max="6" width="20.5703125" customWidth="1"/>
    <col min="7" max="10" width="15.7109375" customWidth="1"/>
    <col min="11" max="11" width="8.85546875" customWidth="1"/>
    <col min="12" max="12" width="10.5703125" customWidth="1"/>
    <col min="13" max="13" width="15.7109375" customWidth="1"/>
  </cols>
  <sheetData>
    <row r="1" spans="1:14" ht="18">
      <c r="A1" s="108" t="s">
        <v>118</v>
      </c>
      <c r="B1" s="110" t="s">
        <v>0</v>
      </c>
      <c r="C1" s="112" t="s">
        <v>1</v>
      </c>
      <c r="D1" s="114" t="s">
        <v>119</v>
      </c>
      <c r="E1" s="115"/>
      <c r="F1" s="116"/>
      <c r="G1" s="117" t="s">
        <v>120</v>
      </c>
      <c r="H1" s="90" t="s">
        <v>121</v>
      </c>
      <c r="I1" s="92" t="s">
        <v>5</v>
      </c>
      <c r="J1" s="94" t="s">
        <v>122</v>
      </c>
      <c r="K1" s="96" t="s">
        <v>123</v>
      </c>
      <c r="L1" s="104" t="s">
        <v>8</v>
      </c>
      <c r="M1" s="106" t="s">
        <v>122</v>
      </c>
    </row>
    <row r="2" spans="1:14">
      <c r="A2" s="109"/>
      <c r="B2" s="111"/>
      <c r="C2" s="113"/>
      <c r="D2" s="52" t="s">
        <v>124</v>
      </c>
      <c r="E2" s="53" t="s">
        <v>125</v>
      </c>
      <c r="F2" s="54" t="s">
        <v>126</v>
      </c>
      <c r="G2" s="118"/>
      <c r="H2" s="91"/>
      <c r="I2" s="93"/>
      <c r="J2" s="95"/>
      <c r="K2" s="97"/>
      <c r="L2" s="105"/>
      <c r="M2" s="107"/>
    </row>
    <row r="3" spans="1:14">
      <c r="A3" s="55"/>
      <c r="B3" s="56"/>
      <c r="C3" s="57"/>
      <c r="D3" s="55"/>
      <c r="E3" s="56"/>
      <c r="F3" s="57"/>
      <c r="G3" s="55" t="s">
        <v>127</v>
      </c>
      <c r="H3" s="57" t="s">
        <v>128</v>
      </c>
      <c r="I3" s="55" t="s">
        <v>129</v>
      </c>
      <c r="J3" s="57"/>
      <c r="K3" s="55"/>
      <c r="L3" s="56"/>
      <c r="M3" s="57"/>
    </row>
    <row r="4" spans="1:14" ht="63.75" customHeight="1">
      <c r="A4" s="77" t="s">
        <v>97</v>
      </c>
      <c r="B4" s="100" t="s">
        <v>130</v>
      </c>
      <c r="C4" s="86" t="s">
        <v>131</v>
      </c>
      <c r="D4" s="77" t="s">
        <v>132</v>
      </c>
      <c r="E4" s="80" t="s">
        <v>133</v>
      </c>
      <c r="F4" s="83" t="s">
        <v>134</v>
      </c>
      <c r="G4" s="98">
        <v>3.3684210526315796</v>
      </c>
      <c r="H4" s="86">
        <v>3.83</v>
      </c>
      <c r="I4" s="102">
        <f>G4/H4</f>
        <v>0.87948330355915916</v>
      </c>
      <c r="J4" s="86" t="s">
        <v>135</v>
      </c>
      <c r="K4" s="88">
        <v>13.26</v>
      </c>
      <c r="L4" s="80" t="str">
        <f>_xlfn.IFS(K4&lt;=5,"LOW RISK",AND(K4&gt;5,K4&lt;=12),"MODERATE RISK",K4&gt;12,"HIGH RISK")</f>
        <v>HIGH RISK</v>
      </c>
      <c r="M4" s="86" t="s">
        <v>136</v>
      </c>
      <c r="N4" t="s">
        <v>157</v>
      </c>
    </row>
    <row r="5" spans="1:14">
      <c r="A5" s="78"/>
      <c r="B5" s="100"/>
      <c r="C5" s="86"/>
      <c r="D5" s="78"/>
      <c r="E5" s="81"/>
      <c r="F5" s="84"/>
      <c r="G5" s="98"/>
      <c r="H5" s="86"/>
      <c r="I5" s="102"/>
      <c r="J5" s="86"/>
      <c r="K5" s="88"/>
      <c r="L5" s="81"/>
      <c r="M5" s="86"/>
      <c r="N5" t="s">
        <v>158</v>
      </c>
    </row>
    <row r="6" spans="1:14">
      <c r="A6" s="78"/>
      <c r="B6" s="100"/>
      <c r="C6" s="86"/>
      <c r="D6" s="78"/>
      <c r="E6" s="81"/>
      <c r="F6" s="84"/>
      <c r="G6" s="98"/>
      <c r="H6" s="86"/>
      <c r="I6" s="102"/>
      <c r="J6" s="86"/>
      <c r="K6" s="88"/>
      <c r="L6" s="81"/>
      <c r="M6" s="86"/>
      <c r="N6" t="s">
        <v>159</v>
      </c>
    </row>
    <row r="7" spans="1:14">
      <c r="A7" s="78"/>
      <c r="B7" s="100"/>
      <c r="C7" s="86"/>
      <c r="D7" s="78"/>
      <c r="E7" s="81"/>
      <c r="F7" s="84"/>
      <c r="G7" s="98"/>
      <c r="H7" s="86"/>
      <c r="I7" s="102"/>
      <c r="J7" s="86"/>
      <c r="K7" s="88"/>
      <c r="L7" s="81"/>
      <c r="M7" s="86"/>
      <c r="N7" t="s">
        <v>160</v>
      </c>
    </row>
    <row r="8" spans="1:14" ht="15.75" thickBot="1">
      <c r="A8" s="79"/>
      <c r="B8" s="101"/>
      <c r="C8" s="87"/>
      <c r="D8" s="79"/>
      <c r="E8" s="82"/>
      <c r="F8" s="85"/>
      <c r="G8" s="99"/>
      <c r="H8" s="87"/>
      <c r="I8" s="103"/>
      <c r="J8" s="87"/>
      <c r="K8" s="89"/>
      <c r="L8" s="82"/>
      <c r="M8" s="87"/>
      <c r="N8" t="s">
        <v>161</v>
      </c>
    </row>
    <row r="9" spans="1:14">
      <c r="N9" t="s">
        <v>162</v>
      </c>
    </row>
    <row r="10" spans="1:14" ht="15.75" thickBot="1"/>
    <row r="11" spans="1:14" ht="18">
      <c r="A11" s="108" t="s">
        <v>118</v>
      </c>
      <c r="B11" s="110" t="s">
        <v>0</v>
      </c>
      <c r="C11" s="112" t="s">
        <v>1</v>
      </c>
      <c r="D11" s="114" t="s">
        <v>119</v>
      </c>
      <c r="E11" s="115"/>
      <c r="F11" s="116"/>
      <c r="G11" s="117" t="s">
        <v>120</v>
      </c>
      <c r="H11" s="90" t="s">
        <v>121</v>
      </c>
      <c r="I11" s="92" t="s">
        <v>5</v>
      </c>
      <c r="J11" s="94" t="s">
        <v>122</v>
      </c>
      <c r="K11" s="96" t="s">
        <v>123</v>
      </c>
      <c r="L11" s="104" t="s">
        <v>8</v>
      </c>
      <c r="M11" s="106" t="s">
        <v>122</v>
      </c>
    </row>
    <row r="12" spans="1:14">
      <c r="A12" s="109"/>
      <c r="B12" s="111"/>
      <c r="C12" s="113"/>
      <c r="D12" s="52" t="s">
        <v>124</v>
      </c>
      <c r="E12" s="53" t="s">
        <v>125</v>
      </c>
      <c r="F12" s="54" t="s">
        <v>126</v>
      </c>
      <c r="G12" s="118"/>
      <c r="H12" s="91"/>
      <c r="I12" s="93"/>
      <c r="J12" s="95"/>
      <c r="K12" s="97"/>
      <c r="L12" s="105"/>
      <c r="M12" s="107"/>
    </row>
    <row r="13" spans="1:14">
      <c r="A13" s="55"/>
      <c r="B13" s="56"/>
      <c r="C13" s="57"/>
      <c r="D13" s="55"/>
      <c r="E13" s="56"/>
      <c r="F13" s="57"/>
      <c r="G13" s="55" t="s">
        <v>127</v>
      </c>
      <c r="H13" s="57" t="s">
        <v>128</v>
      </c>
      <c r="I13" s="55" t="s">
        <v>129</v>
      </c>
      <c r="J13" s="57"/>
      <c r="K13" s="55"/>
      <c r="L13" s="56"/>
      <c r="M13" s="57"/>
    </row>
    <row r="14" spans="1:14" ht="63.75" customHeight="1">
      <c r="A14" s="77" t="s">
        <v>97</v>
      </c>
      <c r="B14" s="100" t="s">
        <v>137</v>
      </c>
      <c r="C14" s="86" t="s">
        <v>138</v>
      </c>
      <c r="D14" s="77" t="s">
        <v>132</v>
      </c>
      <c r="E14" s="80" t="s">
        <v>139</v>
      </c>
      <c r="F14" s="83" t="s">
        <v>140</v>
      </c>
      <c r="G14" s="98">
        <v>2.7061011904761898</v>
      </c>
      <c r="H14" s="86">
        <v>3.83</v>
      </c>
      <c r="I14" s="102">
        <f>G14/H14</f>
        <v>0.70655383563346996</v>
      </c>
      <c r="J14" s="86" t="s">
        <v>141</v>
      </c>
      <c r="K14" s="98">
        <v>9.3571428571428577</v>
      </c>
      <c r="L14" s="80" t="str">
        <f>_xlfn.IFS(K14&lt;=5,"LOW RISK",AND(K14&gt;5,K14&lt;=12),"MODERATE RISK",K14&gt;12,"HIGH RISK")</f>
        <v>MODERATE RISK</v>
      </c>
      <c r="M14" s="86" t="s">
        <v>142</v>
      </c>
    </row>
    <row r="15" spans="1:14">
      <c r="A15" s="78"/>
      <c r="B15" s="100"/>
      <c r="C15" s="86"/>
      <c r="D15" s="78"/>
      <c r="E15" s="81"/>
      <c r="F15" s="84"/>
      <c r="G15" s="98"/>
      <c r="H15" s="86"/>
      <c r="I15" s="102"/>
      <c r="J15" s="86"/>
      <c r="K15" s="98"/>
      <c r="L15" s="81"/>
      <c r="M15" s="86"/>
    </row>
    <row r="16" spans="1:14">
      <c r="A16" s="78"/>
      <c r="B16" s="100"/>
      <c r="C16" s="86"/>
      <c r="D16" s="78"/>
      <c r="E16" s="81"/>
      <c r="F16" s="84"/>
      <c r="G16" s="98"/>
      <c r="H16" s="86"/>
      <c r="I16" s="102"/>
      <c r="J16" s="86"/>
      <c r="K16" s="98"/>
      <c r="L16" s="81"/>
      <c r="M16" s="86"/>
    </row>
    <row r="17" spans="1:13">
      <c r="A17" s="78"/>
      <c r="B17" s="100"/>
      <c r="C17" s="86"/>
      <c r="D17" s="78"/>
      <c r="E17" s="81"/>
      <c r="F17" s="84"/>
      <c r="G17" s="98"/>
      <c r="H17" s="86"/>
      <c r="I17" s="102"/>
      <c r="J17" s="86"/>
      <c r="K17" s="98"/>
      <c r="L17" s="81"/>
      <c r="M17" s="86"/>
    </row>
    <row r="18" spans="1:13" ht="15.75" thickBot="1">
      <c r="A18" s="79"/>
      <c r="B18" s="101"/>
      <c r="C18" s="87"/>
      <c r="D18" s="79"/>
      <c r="E18" s="82"/>
      <c r="F18" s="85"/>
      <c r="G18" s="99"/>
      <c r="H18" s="87"/>
      <c r="I18" s="103"/>
      <c r="J18" s="87"/>
      <c r="K18" s="99"/>
      <c r="L18" s="82"/>
      <c r="M18" s="87"/>
    </row>
    <row r="20" spans="1:13" ht="15.75" thickBot="1"/>
    <row r="21" spans="1:13" ht="18">
      <c r="A21" s="108" t="s">
        <v>118</v>
      </c>
      <c r="B21" s="110" t="s">
        <v>0</v>
      </c>
      <c r="C21" s="112" t="s">
        <v>1</v>
      </c>
      <c r="D21" s="114" t="s">
        <v>119</v>
      </c>
      <c r="E21" s="115"/>
      <c r="F21" s="116"/>
      <c r="G21" s="117" t="s">
        <v>120</v>
      </c>
      <c r="H21" s="90" t="s">
        <v>121</v>
      </c>
      <c r="I21" s="92" t="s">
        <v>5</v>
      </c>
      <c r="J21" s="94" t="s">
        <v>122</v>
      </c>
      <c r="K21" s="96" t="s">
        <v>123</v>
      </c>
      <c r="L21" s="104" t="s">
        <v>8</v>
      </c>
      <c r="M21" s="106" t="s">
        <v>122</v>
      </c>
    </row>
    <row r="22" spans="1:13">
      <c r="A22" s="109"/>
      <c r="B22" s="111"/>
      <c r="C22" s="113"/>
      <c r="D22" s="52" t="s">
        <v>124</v>
      </c>
      <c r="E22" s="53" t="s">
        <v>125</v>
      </c>
      <c r="F22" s="54" t="s">
        <v>126</v>
      </c>
      <c r="G22" s="118"/>
      <c r="H22" s="91"/>
      <c r="I22" s="93"/>
      <c r="J22" s="95"/>
      <c r="K22" s="97"/>
      <c r="L22" s="105"/>
      <c r="M22" s="107"/>
    </row>
    <row r="23" spans="1:13">
      <c r="A23" s="55"/>
      <c r="B23" s="56"/>
      <c r="C23" s="57"/>
      <c r="D23" s="55"/>
      <c r="E23" s="56"/>
      <c r="F23" s="57"/>
      <c r="G23" s="55" t="s">
        <v>127</v>
      </c>
      <c r="H23" s="57" t="s">
        <v>128</v>
      </c>
      <c r="I23" s="55" t="s">
        <v>129</v>
      </c>
      <c r="J23" s="57"/>
      <c r="K23" s="55"/>
      <c r="L23" s="56"/>
      <c r="M23" s="57"/>
    </row>
    <row r="24" spans="1:13" ht="63.75">
      <c r="A24" s="77" t="s">
        <v>97</v>
      </c>
      <c r="B24" s="100" t="s">
        <v>143</v>
      </c>
      <c r="C24" s="86" t="s">
        <v>144</v>
      </c>
      <c r="D24" s="58" t="s">
        <v>132</v>
      </c>
      <c r="E24" s="59" t="s">
        <v>145</v>
      </c>
      <c r="F24" s="60" t="s">
        <v>146</v>
      </c>
      <c r="G24" s="98">
        <v>2.4666666666666663</v>
      </c>
      <c r="H24" s="86">
        <v>3.83</v>
      </c>
      <c r="I24" s="102">
        <f>G24/H24</f>
        <v>0.6440382941688424</v>
      </c>
      <c r="J24" s="86" t="s">
        <v>135</v>
      </c>
      <c r="K24" s="88">
        <v>4.8</v>
      </c>
      <c r="L24" s="80" t="str">
        <f>_xlfn.IFS(K24&lt;=5,"LOW RISK",AND(K24&gt;5,K24&lt;=12),"MODERATE RISK",K24&gt;12,"HIGH RISK")</f>
        <v>LOW RISK</v>
      </c>
      <c r="M24" s="86" t="s">
        <v>147</v>
      </c>
    </row>
    <row r="25" spans="1:13">
      <c r="A25" s="78"/>
      <c r="B25" s="100"/>
      <c r="C25" s="86"/>
      <c r="D25" s="58"/>
      <c r="E25" s="59"/>
      <c r="F25" s="60"/>
      <c r="G25" s="98"/>
      <c r="H25" s="86"/>
      <c r="I25" s="102"/>
      <c r="J25" s="86"/>
      <c r="K25" s="88"/>
      <c r="L25" s="81"/>
      <c r="M25" s="86"/>
    </row>
    <row r="26" spans="1:13">
      <c r="A26" s="78"/>
      <c r="B26" s="100"/>
      <c r="C26" s="86"/>
      <c r="D26" s="58"/>
      <c r="E26" s="59"/>
      <c r="F26" s="60"/>
      <c r="G26" s="98"/>
      <c r="H26" s="86"/>
      <c r="I26" s="102"/>
      <c r="J26" s="86"/>
      <c r="K26" s="88"/>
      <c r="L26" s="81"/>
      <c r="M26" s="86"/>
    </row>
    <row r="27" spans="1:13">
      <c r="A27" s="78"/>
      <c r="B27" s="100"/>
      <c r="C27" s="86"/>
      <c r="D27" s="58"/>
      <c r="E27" s="59"/>
      <c r="F27" s="60"/>
      <c r="G27" s="98"/>
      <c r="H27" s="86"/>
      <c r="I27" s="102"/>
      <c r="J27" s="86"/>
      <c r="K27" s="88"/>
      <c r="L27" s="81"/>
      <c r="M27" s="86"/>
    </row>
    <row r="28" spans="1:13" ht="15.75" thickBot="1">
      <c r="A28" s="79"/>
      <c r="B28" s="101"/>
      <c r="C28" s="87"/>
      <c r="D28" s="61"/>
      <c r="E28" s="62"/>
      <c r="F28" s="63"/>
      <c r="G28" s="99"/>
      <c r="H28" s="87"/>
      <c r="I28" s="103"/>
      <c r="J28" s="87"/>
      <c r="K28" s="89"/>
      <c r="L28" s="82"/>
      <c r="M28" s="87"/>
    </row>
    <row r="30" spans="1:13" ht="15.75" thickBot="1"/>
    <row r="31" spans="1:13" ht="18">
      <c r="A31" s="108" t="s">
        <v>118</v>
      </c>
      <c r="B31" s="110" t="s">
        <v>0</v>
      </c>
      <c r="C31" s="112" t="s">
        <v>1</v>
      </c>
      <c r="D31" s="114" t="s">
        <v>119</v>
      </c>
      <c r="E31" s="115"/>
      <c r="F31" s="116"/>
      <c r="G31" s="117" t="s">
        <v>120</v>
      </c>
      <c r="H31" s="90" t="s">
        <v>121</v>
      </c>
      <c r="I31" s="92" t="s">
        <v>5</v>
      </c>
      <c r="J31" s="94" t="s">
        <v>122</v>
      </c>
      <c r="K31" s="96" t="s">
        <v>123</v>
      </c>
      <c r="L31" s="104" t="s">
        <v>8</v>
      </c>
      <c r="M31" s="106" t="s">
        <v>122</v>
      </c>
    </row>
    <row r="32" spans="1:13">
      <c r="A32" s="109"/>
      <c r="B32" s="111"/>
      <c r="C32" s="113"/>
      <c r="D32" s="52" t="s">
        <v>124</v>
      </c>
      <c r="E32" s="53" t="s">
        <v>125</v>
      </c>
      <c r="F32" s="54" t="s">
        <v>126</v>
      </c>
      <c r="G32" s="118"/>
      <c r="H32" s="91"/>
      <c r="I32" s="93"/>
      <c r="J32" s="95"/>
      <c r="K32" s="97"/>
      <c r="L32" s="105"/>
      <c r="M32" s="107"/>
    </row>
    <row r="33" spans="1:13">
      <c r="A33" s="55"/>
      <c r="B33" s="56"/>
      <c r="C33" s="57"/>
      <c r="D33" s="55"/>
      <c r="E33" s="56"/>
      <c r="F33" s="57"/>
      <c r="G33" s="55" t="s">
        <v>127</v>
      </c>
      <c r="H33" s="57" t="s">
        <v>128</v>
      </c>
      <c r="I33" s="55" t="s">
        <v>129</v>
      </c>
      <c r="J33" s="57"/>
      <c r="K33" s="55"/>
      <c r="L33" s="56"/>
      <c r="M33" s="57"/>
    </row>
    <row r="34" spans="1:13" ht="63.75">
      <c r="A34" s="77" t="s">
        <v>97</v>
      </c>
      <c r="B34" s="100" t="s">
        <v>148</v>
      </c>
      <c r="C34" s="86" t="s">
        <v>149</v>
      </c>
      <c r="D34" s="58" t="s">
        <v>132</v>
      </c>
      <c r="E34" s="59" t="s">
        <v>150</v>
      </c>
      <c r="F34" s="60" t="s">
        <v>151</v>
      </c>
      <c r="G34" s="98">
        <v>2.5833333333333335</v>
      </c>
      <c r="H34" s="86">
        <v>3.83</v>
      </c>
      <c r="I34" s="102">
        <f>G34/H34</f>
        <v>0.67449956483899043</v>
      </c>
      <c r="J34" s="86" t="s">
        <v>135</v>
      </c>
      <c r="K34" s="88">
        <v>4</v>
      </c>
      <c r="L34" s="80" t="str">
        <f>_xlfn.IFS(K34&lt;=5,"LOW RISK",AND(K34&gt;5,K34&lt;=12),"MODERATE RISK",K34&gt;12,"HIGH RISK")</f>
        <v>LOW RISK</v>
      </c>
      <c r="M34" s="86" t="s">
        <v>152</v>
      </c>
    </row>
    <row r="35" spans="1:13">
      <c r="A35" s="78"/>
      <c r="B35" s="100"/>
      <c r="C35" s="86"/>
      <c r="D35" s="58"/>
      <c r="E35" s="59"/>
      <c r="F35" s="60"/>
      <c r="G35" s="98"/>
      <c r="H35" s="86"/>
      <c r="I35" s="102"/>
      <c r="J35" s="86"/>
      <c r="K35" s="88"/>
      <c r="L35" s="81"/>
      <c r="M35" s="86"/>
    </row>
    <row r="36" spans="1:13">
      <c r="A36" s="78"/>
      <c r="B36" s="100"/>
      <c r="C36" s="86"/>
      <c r="D36" s="58"/>
      <c r="E36" s="59"/>
      <c r="F36" s="60"/>
      <c r="G36" s="98"/>
      <c r="H36" s="86"/>
      <c r="I36" s="102"/>
      <c r="J36" s="86"/>
      <c r="K36" s="88"/>
      <c r="L36" s="81"/>
      <c r="M36" s="86"/>
    </row>
    <row r="37" spans="1:13">
      <c r="A37" s="78"/>
      <c r="B37" s="100"/>
      <c r="C37" s="86"/>
      <c r="D37" s="58"/>
      <c r="E37" s="59"/>
      <c r="F37" s="60"/>
      <c r="G37" s="98"/>
      <c r="H37" s="86"/>
      <c r="I37" s="102"/>
      <c r="J37" s="86"/>
      <c r="K37" s="88"/>
      <c r="L37" s="81"/>
      <c r="M37" s="86"/>
    </row>
    <row r="38" spans="1:13" ht="15.75" thickBot="1">
      <c r="A38" s="79"/>
      <c r="B38" s="101"/>
      <c r="C38" s="87"/>
      <c r="D38" s="61"/>
      <c r="E38" s="62"/>
      <c r="F38" s="63"/>
      <c r="G38" s="99"/>
      <c r="H38" s="87"/>
      <c r="I38" s="103"/>
      <c r="J38" s="87"/>
      <c r="K38" s="89"/>
      <c r="L38" s="82"/>
      <c r="M38" s="87"/>
    </row>
  </sheetData>
  <mergeCells count="90">
    <mergeCell ref="H1:H2"/>
    <mergeCell ref="A1:A2"/>
    <mergeCell ref="B1:B2"/>
    <mergeCell ref="C1:C2"/>
    <mergeCell ref="D1:F1"/>
    <mergeCell ref="G1:G2"/>
    <mergeCell ref="A4:A8"/>
    <mergeCell ref="B4:B8"/>
    <mergeCell ref="C4:C8"/>
    <mergeCell ref="G4:G8"/>
    <mergeCell ref="H4:H8"/>
    <mergeCell ref="D4:D8"/>
    <mergeCell ref="E4:E8"/>
    <mergeCell ref="F4:F8"/>
    <mergeCell ref="I1:I2"/>
    <mergeCell ref="J1:J2"/>
    <mergeCell ref="K1:K2"/>
    <mergeCell ref="L1:L2"/>
    <mergeCell ref="M1:M2"/>
    <mergeCell ref="A11:A12"/>
    <mergeCell ref="B11:B12"/>
    <mergeCell ref="C11:C12"/>
    <mergeCell ref="D11:F11"/>
    <mergeCell ref="G11:G12"/>
    <mergeCell ref="M11:M12"/>
    <mergeCell ref="I4:I8"/>
    <mergeCell ref="J4:J8"/>
    <mergeCell ref="K4:K8"/>
    <mergeCell ref="L4:L8"/>
    <mergeCell ref="M4:M8"/>
    <mergeCell ref="H11:H12"/>
    <mergeCell ref="I11:I12"/>
    <mergeCell ref="J11:J12"/>
    <mergeCell ref="K11:K12"/>
    <mergeCell ref="L11:L12"/>
    <mergeCell ref="L14:L18"/>
    <mergeCell ref="M14:M18"/>
    <mergeCell ref="A21:A22"/>
    <mergeCell ref="B21:B22"/>
    <mergeCell ref="C21:C22"/>
    <mergeCell ref="D21:F21"/>
    <mergeCell ref="G21:G22"/>
    <mergeCell ref="H21:H22"/>
    <mergeCell ref="A14:A18"/>
    <mergeCell ref="B14:B18"/>
    <mergeCell ref="C14:C18"/>
    <mergeCell ref="G14:G18"/>
    <mergeCell ref="H14:H18"/>
    <mergeCell ref="I14:I18"/>
    <mergeCell ref="L21:L22"/>
    <mergeCell ref="M21:M22"/>
    <mergeCell ref="A24:A28"/>
    <mergeCell ref="B24:B28"/>
    <mergeCell ref="C24:C28"/>
    <mergeCell ref="G24:G28"/>
    <mergeCell ref="H24:H28"/>
    <mergeCell ref="A31:A32"/>
    <mergeCell ref="B31:B32"/>
    <mergeCell ref="C31:C32"/>
    <mergeCell ref="D31:F31"/>
    <mergeCell ref="G31:G32"/>
    <mergeCell ref="L31:L32"/>
    <mergeCell ref="M31:M32"/>
    <mergeCell ref="I24:I28"/>
    <mergeCell ref="J24:J28"/>
    <mergeCell ref="K24:K28"/>
    <mergeCell ref="L24:L28"/>
    <mergeCell ref="M24:M28"/>
    <mergeCell ref="L34:L38"/>
    <mergeCell ref="M34:M38"/>
    <mergeCell ref="A34:A38"/>
    <mergeCell ref="B34:B38"/>
    <mergeCell ref="C34:C38"/>
    <mergeCell ref="G34:G38"/>
    <mergeCell ref="H34:H38"/>
    <mergeCell ref="I34:I38"/>
    <mergeCell ref="D14:D18"/>
    <mergeCell ref="E14:E18"/>
    <mergeCell ref="F14:F18"/>
    <mergeCell ref="J34:J38"/>
    <mergeCell ref="K34:K38"/>
    <mergeCell ref="H31:H32"/>
    <mergeCell ref="I31:I32"/>
    <mergeCell ref="J31:J32"/>
    <mergeCell ref="K31:K32"/>
    <mergeCell ref="I21:I22"/>
    <mergeCell ref="J21:J22"/>
    <mergeCell ref="K21:K22"/>
    <mergeCell ref="J14:J18"/>
    <mergeCell ref="K14:K18"/>
  </mergeCells>
  <pageMargins left="0.15748031496062992" right="0.15748031496062992" top="0.15748031496062992" bottom="0.15748031496062992" header="0.31496062992125984" footer="0.31496062992125984"/>
  <pageSetup paperSize="256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7D8CF"/>
  </sheetPr>
  <dimension ref="A3:F8"/>
  <sheetViews>
    <sheetView workbookViewId="0">
      <selection activeCell="E13" sqref="E13"/>
    </sheetView>
  </sheetViews>
  <sheetFormatPr defaultRowHeight="15"/>
  <cols>
    <col min="1" max="1" width="13.140625" bestFit="1" customWidth="1"/>
    <col min="2" max="2" width="17.28515625" bestFit="1" customWidth="1"/>
    <col min="3" max="3" width="39" bestFit="1" customWidth="1"/>
    <col min="4" max="4" width="26.7109375" bestFit="1" customWidth="1"/>
    <col min="5" max="5" width="32" bestFit="1" customWidth="1"/>
    <col min="6" max="6" width="28.42578125" bestFit="1" customWidth="1"/>
  </cols>
  <sheetData>
    <row r="3" spans="1:6">
      <c r="A3" s="48" t="s">
        <v>113</v>
      </c>
      <c r="B3" t="s">
        <v>115</v>
      </c>
      <c r="C3" t="s">
        <v>153</v>
      </c>
      <c r="D3" t="s">
        <v>154</v>
      </c>
      <c r="E3" t="s">
        <v>156</v>
      </c>
      <c r="F3" t="s">
        <v>155</v>
      </c>
    </row>
    <row r="4" spans="1:6">
      <c r="A4" s="49" t="s">
        <v>89</v>
      </c>
      <c r="B4" s="50">
        <v>19</v>
      </c>
      <c r="C4" s="50">
        <v>29.233646900000004</v>
      </c>
      <c r="D4" s="50">
        <v>3.3684210526315796</v>
      </c>
      <c r="E4" s="50">
        <v>3.8333333333333339</v>
      </c>
      <c r="F4" s="50">
        <v>0.8787185354691075</v>
      </c>
    </row>
    <row r="5" spans="1:6">
      <c r="A5" s="49" t="s">
        <v>90</v>
      </c>
      <c r="B5" s="50">
        <v>56</v>
      </c>
      <c r="C5" s="50">
        <v>57.37340532999999</v>
      </c>
      <c r="D5" s="50">
        <v>2.7061011904761898</v>
      </c>
      <c r="E5" s="50">
        <v>3.8333333333333361</v>
      </c>
      <c r="F5" s="50">
        <v>0.7059394409937888</v>
      </c>
    </row>
    <row r="6" spans="1:6">
      <c r="A6" s="49" t="s">
        <v>92</v>
      </c>
      <c r="B6" s="50">
        <v>5</v>
      </c>
      <c r="C6" s="50">
        <v>0.18218620000000002</v>
      </c>
      <c r="D6" s="50">
        <v>2.4666666666666663</v>
      </c>
      <c r="E6" s="50">
        <v>3.8333333333333335</v>
      </c>
      <c r="F6" s="50">
        <v>0.64347826086956528</v>
      </c>
    </row>
    <row r="7" spans="1:6">
      <c r="A7" s="49" t="s">
        <v>91</v>
      </c>
      <c r="B7" s="50">
        <v>2</v>
      </c>
      <c r="C7" s="50">
        <v>0.3027513</v>
      </c>
      <c r="D7" s="50">
        <v>2.5833333333333335</v>
      </c>
      <c r="E7" s="50">
        <v>3.8333333333333335</v>
      </c>
      <c r="F7" s="50">
        <v>0.67391304347826098</v>
      </c>
    </row>
    <row r="8" spans="1:6">
      <c r="A8" s="49" t="s">
        <v>114</v>
      </c>
      <c r="B8" s="50">
        <v>82</v>
      </c>
      <c r="C8" s="50">
        <v>87.091989729999995</v>
      </c>
      <c r="D8" s="50">
        <v>2.8419715447154466</v>
      </c>
      <c r="E8" s="50">
        <v>3.833333333333333</v>
      </c>
      <c r="F8" s="50">
        <v>0.74138388123011667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Y102"/>
  <sheetViews>
    <sheetView topLeftCell="I1" zoomScaleNormal="100" workbookViewId="0">
      <selection activeCell="N1" sqref="N1:N1048576"/>
    </sheetView>
  </sheetViews>
  <sheetFormatPr defaultRowHeight="15"/>
  <cols>
    <col min="1" max="1" width="23.28515625" style="1" customWidth="1"/>
    <col min="2" max="2" width="14.85546875" style="1" customWidth="1"/>
    <col min="3" max="3" width="12.7109375" style="28" customWidth="1"/>
    <col min="4" max="4" width="12.7109375" style="1" customWidth="1"/>
    <col min="5" max="6" width="20.7109375" style="1" customWidth="1"/>
    <col min="7" max="7" width="12.7109375" style="70" customWidth="1"/>
    <col min="8" max="9" width="12.7109375" style="1" customWidth="1"/>
    <col min="10" max="11" width="16" style="17" customWidth="1"/>
    <col min="12" max="12" width="16" style="14" customWidth="1"/>
    <col min="13" max="13" width="11.7109375" style="17" customWidth="1"/>
    <col min="14" max="14" width="16" style="17" customWidth="1"/>
    <col min="15" max="15" width="16.85546875" style="14" customWidth="1"/>
    <col min="16" max="16" width="9.5703125" style="20" customWidth="1"/>
    <col min="17" max="17" width="12.7109375" style="1" customWidth="1"/>
    <col min="18" max="19" width="20.7109375" style="1" customWidth="1"/>
    <col min="20" max="20" width="12.7109375" style="26" customWidth="1"/>
    <col min="21" max="22" width="12.7109375" style="1" customWidth="1"/>
    <col min="23" max="23" width="12.7109375" style="26" customWidth="1"/>
    <col min="24" max="24" width="12.7109375" style="1" customWidth="1"/>
    <col min="25" max="25" width="12.7109375" style="26" customWidth="1"/>
    <col min="26" max="26" width="12.7109375" style="1" customWidth="1"/>
    <col min="27" max="27" width="12.7109375" style="26" customWidth="1"/>
    <col min="28" max="28" width="12.7109375" style="1" customWidth="1"/>
    <col min="29" max="29" width="12.7109375" style="43" customWidth="1"/>
    <col min="30" max="30" width="20.7109375" style="1" customWidth="1"/>
    <col min="31" max="31" width="12.7109375" style="43" customWidth="1"/>
    <col min="32" max="33" width="12.7109375" style="1" customWidth="1"/>
    <col min="34" max="34" width="12.7109375" style="28" customWidth="1"/>
    <col min="35" max="35" width="12.7109375" style="1" customWidth="1"/>
    <col min="36" max="36" width="12.7109375" style="28" customWidth="1"/>
    <col min="37" max="37" width="12.7109375" style="1" customWidth="1"/>
    <col min="38" max="38" width="12.7109375" style="28" customWidth="1"/>
    <col min="39" max="39" width="12.7109375" style="1" customWidth="1"/>
    <col min="40" max="40" width="12.7109375" style="28" customWidth="1"/>
    <col min="41" max="41" width="12.7109375" style="1" customWidth="1"/>
    <col min="42" max="44" width="12.7109375" style="28" customWidth="1"/>
    <col min="45" max="45" width="12.7109375" style="43" customWidth="1"/>
    <col min="46" max="46" width="20.7109375" style="1" customWidth="1"/>
    <col min="47" max="47" width="12.7109375" style="43" customWidth="1"/>
    <col min="48" max="48" width="12.7109375" style="1" customWidth="1"/>
    <col min="49" max="49" width="12.7109375" style="28" customWidth="1"/>
    <col min="50" max="51" width="12.7109375" style="1" customWidth="1"/>
    <col min="52" max="16384" width="9.140625" style="1"/>
  </cols>
  <sheetData>
    <row r="1" spans="1:51">
      <c r="A1" s="10" t="s">
        <v>41</v>
      </c>
    </row>
    <row r="2" spans="1:51" ht="15.75" thickBot="1"/>
    <row r="3" spans="1:51" ht="21.75" customHeight="1">
      <c r="A3" s="133" t="s">
        <v>24</v>
      </c>
      <c r="B3" s="135" t="s">
        <v>26</v>
      </c>
      <c r="C3" s="135"/>
      <c r="D3" s="135"/>
      <c r="E3" s="136" t="s">
        <v>2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/>
      <c r="R3" s="139" t="s">
        <v>34</v>
      </c>
      <c r="S3" s="24"/>
      <c r="T3" s="141" t="s">
        <v>3</v>
      </c>
      <c r="U3" s="141"/>
      <c r="V3" s="141"/>
      <c r="W3" s="141"/>
      <c r="X3" s="141"/>
      <c r="Y3" s="141"/>
      <c r="Z3" s="141"/>
      <c r="AA3" s="141"/>
      <c r="AB3" s="141"/>
      <c r="AC3" s="141"/>
      <c r="AD3" s="142" t="s">
        <v>35</v>
      </c>
      <c r="AE3" s="125" t="s">
        <v>111</v>
      </c>
      <c r="AF3" s="125"/>
      <c r="AG3" s="127" t="s">
        <v>4</v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8" t="s">
        <v>36</v>
      </c>
      <c r="AU3" s="129" t="s">
        <v>5</v>
      </c>
      <c r="AV3" s="119" t="s">
        <v>27</v>
      </c>
      <c r="AW3" s="119" t="s">
        <v>6</v>
      </c>
      <c r="AX3" s="119" t="s">
        <v>7</v>
      </c>
      <c r="AY3" s="121" t="s">
        <v>8</v>
      </c>
    </row>
    <row r="4" spans="1:51" ht="54.75" customHeight="1">
      <c r="A4" s="134"/>
      <c r="B4" s="2" t="s">
        <v>25</v>
      </c>
      <c r="C4" s="2" t="s">
        <v>9</v>
      </c>
      <c r="D4" s="2" t="s">
        <v>37</v>
      </c>
      <c r="E4" s="23" t="s">
        <v>0</v>
      </c>
      <c r="F4" s="23" t="s">
        <v>1</v>
      </c>
      <c r="G4" s="71" t="s">
        <v>42</v>
      </c>
      <c r="H4" s="23" t="s">
        <v>43</v>
      </c>
      <c r="I4" s="23" t="s">
        <v>44</v>
      </c>
      <c r="J4" s="18" t="s">
        <v>84</v>
      </c>
      <c r="K4" s="75" t="s">
        <v>45</v>
      </c>
      <c r="L4" s="15" t="s">
        <v>46</v>
      </c>
      <c r="M4" s="18" t="s">
        <v>81</v>
      </c>
      <c r="N4" s="18" t="s">
        <v>78</v>
      </c>
      <c r="O4" s="15" t="s">
        <v>79</v>
      </c>
      <c r="P4" s="21" t="s">
        <v>82</v>
      </c>
      <c r="Q4" s="23" t="s">
        <v>10</v>
      </c>
      <c r="R4" s="140"/>
      <c r="S4" s="25" t="s">
        <v>116</v>
      </c>
      <c r="T4" s="123" t="s">
        <v>47</v>
      </c>
      <c r="U4" s="123"/>
      <c r="V4" s="25" t="s">
        <v>117</v>
      </c>
      <c r="W4" s="123" t="s">
        <v>48</v>
      </c>
      <c r="X4" s="123"/>
      <c r="Y4" s="123" t="s">
        <v>49</v>
      </c>
      <c r="Z4" s="123"/>
      <c r="AA4" s="123" t="s">
        <v>50</v>
      </c>
      <c r="AB4" s="123"/>
      <c r="AC4" s="47" t="s">
        <v>39</v>
      </c>
      <c r="AD4" s="123"/>
      <c r="AE4" s="126"/>
      <c r="AF4" s="126"/>
      <c r="AG4" s="124" t="s">
        <v>11</v>
      </c>
      <c r="AH4" s="124"/>
      <c r="AI4" s="124" t="s">
        <v>12</v>
      </c>
      <c r="AJ4" s="124"/>
      <c r="AK4" s="124" t="s">
        <v>96</v>
      </c>
      <c r="AL4" s="124"/>
      <c r="AM4" s="124" t="s">
        <v>14</v>
      </c>
      <c r="AN4" s="124"/>
      <c r="AO4" s="124" t="s">
        <v>98</v>
      </c>
      <c r="AP4" s="124"/>
      <c r="AQ4" s="131" t="s">
        <v>97</v>
      </c>
      <c r="AR4" s="132"/>
      <c r="AS4" s="45" t="s">
        <v>32</v>
      </c>
      <c r="AT4" s="124"/>
      <c r="AU4" s="130"/>
      <c r="AV4" s="120"/>
      <c r="AW4" s="120"/>
      <c r="AX4" s="120"/>
      <c r="AY4" s="122"/>
    </row>
    <row r="5" spans="1:51" ht="36.75" thickBot="1">
      <c r="A5" s="5" t="s">
        <v>23</v>
      </c>
      <c r="B5" s="6" t="s">
        <v>25</v>
      </c>
      <c r="C5" s="6" t="s">
        <v>16</v>
      </c>
      <c r="D5" s="6" t="s">
        <v>37</v>
      </c>
      <c r="E5" s="6" t="s">
        <v>0</v>
      </c>
      <c r="F5" s="6" t="s">
        <v>1</v>
      </c>
      <c r="G5" s="72" t="s">
        <v>42</v>
      </c>
      <c r="H5" s="6" t="s">
        <v>43</v>
      </c>
      <c r="I5" s="6" t="s">
        <v>44</v>
      </c>
      <c r="J5" s="19" t="s">
        <v>84</v>
      </c>
      <c r="K5" s="76" t="s">
        <v>45</v>
      </c>
      <c r="L5" s="16" t="s">
        <v>46</v>
      </c>
      <c r="M5" s="19" t="s">
        <v>103</v>
      </c>
      <c r="N5" s="19" t="s">
        <v>78</v>
      </c>
      <c r="O5" s="16" t="s">
        <v>79</v>
      </c>
      <c r="P5" s="22" t="s">
        <v>82</v>
      </c>
      <c r="Q5" s="6" t="s">
        <v>10</v>
      </c>
      <c r="R5" s="6" t="s">
        <v>34</v>
      </c>
      <c r="S5" s="6" t="s">
        <v>116</v>
      </c>
      <c r="T5" s="27" t="s">
        <v>104</v>
      </c>
      <c r="U5" s="6" t="s">
        <v>17</v>
      </c>
      <c r="V5" s="6" t="s">
        <v>117</v>
      </c>
      <c r="W5" s="27" t="s">
        <v>48</v>
      </c>
      <c r="X5" s="6" t="s">
        <v>17</v>
      </c>
      <c r="Y5" s="27" t="s">
        <v>94</v>
      </c>
      <c r="Z5" s="6" t="s">
        <v>17</v>
      </c>
      <c r="AA5" s="27" t="s">
        <v>50</v>
      </c>
      <c r="AB5" s="6" t="s">
        <v>17</v>
      </c>
      <c r="AC5" s="44" t="s">
        <v>39</v>
      </c>
      <c r="AD5" s="6" t="s">
        <v>35</v>
      </c>
      <c r="AE5" s="44" t="s">
        <v>28</v>
      </c>
      <c r="AF5" s="6" t="s">
        <v>112</v>
      </c>
      <c r="AG5" s="8" t="s">
        <v>31</v>
      </c>
      <c r="AH5" s="6" t="s">
        <v>105</v>
      </c>
      <c r="AI5" s="8" t="s">
        <v>31</v>
      </c>
      <c r="AJ5" s="6" t="s">
        <v>106</v>
      </c>
      <c r="AK5" s="8" t="s">
        <v>31</v>
      </c>
      <c r="AL5" s="6" t="s">
        <v>107</v>
      </c>
      <c r="AM5" s="8" t="s">
        <v>31</v>
      </c>
      <c r="AN5" s="6" t="s">
        <v>108</v>
      </c>
      <c r="AO5" s="6" t="s">
        <v>31</v>
      </c>
      <c r="AP5" s="6" t="s">
        <v>109</v>
      </c>
      <c r="AQ5" s="6" t="s">
        <v>31</v>
      </c>
      <c r="AR5" s="6" t="s">
        <v>110</v>
      </c>
      <c r="AS5" s="44" t="s">
        <v>32</v>
      </c>
      <c r="AT5" s="6" t="s">
        <v>36</v>
      </c>
      <c r="AU5" s="44" t="s">
        <v>5</v>
      </c>
      <c r="AV5" s="6" t="s">
        <v>27</v>
      </c>
      <c r="AW5" s="6" t="s">
        <v>6</v>
      </c>
      <c r="AX5" s="6" t="s">
        <v>7</v>
      </c>
      <c r="AY5" s="7" t="s">
        <v>8</v>
      </c>
    </row>
    <row r="6" spans="1:51" ht="56.25">
      <c r="A6" s="29"/>
      <c r="B6" s="30" t="s">
        <v>80</v>
      </c>
      <c r="C6" s="30">
        <v>4</v>
      </c>
      <c r="D6" s="30" t="s">
        <v>85</v>
      </c>
      <c r="E6" s="30" t="s">
        <v>90</v>
      </c>
      <c r="F6" s="30" t="s">
        <v>72</v>
      </c>
      <c r="G6" s="73"/>
      <c r="H6" s="32" t="s">
        <v>73</v>
      </c>
      <c r="I6" s="30"/>
      <c r="J6" s="35">
        <v>1.7</v>
      </c>
      <c r="K6" s="35"/>
      <c r="L6" s="36">
        <v>12000000</v>
      </c>
      <c r="M6" s="35">
        <v>1.5629999999999999</v>
      </c>
      <c r="N6" s="35">
        <v>0.20963300000000001</v>
      </c>
      <c r="O6" s="36">
        <v>2515596</v>
      </c>
      <c r="P6" s="37">
        <f>N6/M6</f>
        <v>0.13412220089571339</v>
      </c>
      <c r="Q6" s="30" t="e">
        <f ca="1">_xlfn.IFS(P6&lt;=5%,1,AND(P6&gt;5%,P6&lt;=15%),2,AND(P6&gt;15%,P6&lt;=30%),3,AND(P6&gt;30%,P6&lt;=50%),4,P6&gt;50%,5)</f>
        <v>#NAME?</v>
      </c>
      <c r="R6" s="30"/>
      <c r="S6" s="51">
        <f>N6*T6</f>
        <v>2.0963300000000004E-2</v>
      </c>
      <c r="T6" s="38">
        <v>0.1</v>
      </c>
      <c r="U6" s="30" t="e">
        <f ca="1">_xlfn.IFS(T6&lt;=5%,1,AND(T6&gt;5%,T6&lt;=15%),2,AND(T6&gt;15%,T6&lt;=30%),3,AND(T6&gt;30%,T6&lt;=50%),4,T6&gt;50%,5)</f>
        <v>#NAME?</v>
      </c>
      <c r="V6" s="51">
        <f>N6*W6</f>
        <v>0.18866970000000002</v>
      </c>
      <c r="W6" s="38">
        <f>100%-T6</f>
        <v>0.9</v>
      </c>
      <c r="X6" s="30" t="e">
        <f ca="1">_xlfn.IFS(W6&lt;=5%,1,AND(W6&gt;5%,W6&lt;=15%),2,AND(W6&gt;15%,W6&lt;=30%),3,AND(W6&gt;30%,W6&lt;=50%),4,W6&gt;50%,5)</f>
        <v>#NAME?</v>
      </c>
      <c r="Y6" s="38" t="s">
        <v>93</v>
      </c>
      <c r="Z6" s="30" t="e">
        <f ca="1">_xlfn.IFS(Y6&lt;=5%,1,AND(Y6&gt;5%,Y6&lt;=15%),2,AND(Y6&gt;15%,Y6&lt;=30%),3,AND(Y6&gt;30%,Y6&lt;=50%),4,Y6&gt;50%,5)</f>
        <v>#NAME?</v>
      </c>
      <c r="AA6" s="38" t="s">
        <v>100</v>
      </c>
      <c r="AB6" s="30" t="e">
        <f ca="1">_xlfn.IFS(AA6="GOOD",1,AA6="FAIR",2,AA6="POOR",3,AA6="BAD",4)</f>
        <v>#NAME?</v>
      </c>
      <c r="AC6" s="42" t="e">
        <f ca="1">AVERAGE(U6,X6,Z6,AB6)</f>
        <v>#NAME?</v>
      </c>
      <c r="AD6" s="30"/>
      <c r="AE6" s="42" t="e">
        <f t="shared" ref="AE6:AE37" ca="1" si="0">AVERAGE(Q6,AC6)</f>
        <v>#NAME?</v>
      </c>
      <c r="AF6" s="30" t="e">
        <f ca="1">_xlfn.IFS(AND(AE6&gt;4,AE6&lt;=5),"VERY HIGH",AND(AE6&gt;3,AE6&lt;=4),"HIGH",AND(AE6&gt;2,AE6&lt;=3),"MODERATE",AND(AE6&gt;1,AE6&lt;=2),"LOW",AE6&lt;=1,"VERY LOW")</f>
        <v>#NAME?</v>
      </c>
      <c r="AG6" s="64" t="s">
        <v>165</v>
      </c>
      <c r="AH6" s="30">
        <v>4</v>
      </c>
      <c r="AI6" s="64" t="s">
        <v>166</v>
      </c>
      <c r="AJ6" s="30">
        <v>2</v>
      </c>
      <c r="AK6" s="64" t="s">
        <v>167</v>
      </c>
      <c r="AL6" s="30">
        <v>5</v>
      </c>
      <c r="AM6" s="64" t="s">
        <v>168</v>
      </c>
      <c r="AN6" s="30">
        <v>4</v>
      </c>
      <c r="AO6" s="64" t="s">
        <v>164</v>
      </c>
      <c r="AP6" s="30">
        <v>4</v>
      </c>
      <c r="AQ6" s="64" t="s">
        <v>163</v>
      </c>
      <c r="AR6" s="30">
        <v>4</v>
      </c>
      <c r="AS6" s="42">
        <f>AVERAGE(AH6,AJ6,AL6,AN6,AP6,AR6)</f>
        <v>3.8333333333333335</v>
      </c>
      <c r="AT6" s="30"/>
      <c r="AU6" s="42" t="e">
        <f ca="1">AE6/AS6</f>
        <v>#NAME?</v>
      </c>
      <c r="AV6" s="30" t="e">
        <f ca="1">_xlfn.IFS(AU6&lt;=1,"LOW",AND(AU6&gt;1,AU6&lt;=2),"MEDIUM LOW",AND(AU6&gt;2,AU6&lt;=3),"MEDIUM",AND(AU6&gt;3,AU6&lt;=4),"MEDIUM HIGH",AND(AU6&gt;4,AU6&lt;=5),"HIGH")</f>
        <v>#NAME?</v>
      </c>
      <c r="AW6" s="30" t="e">
        <f t="shared" ref="AW6:AW37" ca="1" si="1">_xlfn.IFS(AND(E6="COASTAL",OR(H6="NIA",H6="Barangay",H6="Private")),4,AND(E6="COASTAL",OR(H6="Provincial",H6="City")),3,AND(E6="COASTAL",H6="National"),2,AND(E6="LOWLAND",OR(H6="NIA",H6="Barangay",H6="Private")),3,AND(E6="LOWLAND",OR(H6="Provincial",H6="City")),2,AND(E6="LOWLAND",H6="National"),1,AND(E6="UPLAND",OR(H6="NIA",H6="Barangay",H6="Private")),2,AND(E6="UPLAND",OR(H6="Provincial",H6="City")),1,AND(E6="UPLAND",H6="National"),1,AND(E6="URBAN",OR(H6="NIA",H6="Barangay",H6="Private")),1,AND(E6="URBAN",OR(H6="Provincial",H6="City")),1,AND(E6="URBAN",H6="National"),1)</f>
        <v>#NAME?</v>
      </c>
      <c r="AX6" s="30" t="e">
        <f t="shared" ref="AX6:AX37" ca="1" si="2">AW6*C6</f>
        <v>#NAME?</v>
      </c>
      <c r="AY6" s="30" t="e">
        <f ca="1">_xlfn.IFS(AX6&lt;=5,"LOW RISK",AND(AX6&gt;5,AX6&lt;=12),"MODERATE RISK",AX6&gt;12,"HIGH RISK")</f>
        <v>#NAME?</v>
      </c>
    </row>
    <row r="7" spans="1:51" ht="56.25">
      <c r="A7" s="31"/>
      <c r="B7" s="30" t="s">
        <v>80</v>
      </c>
      <c r="C7" s="30">
        <v>4</v>
      </c>
      <c r="D7" s="34" t="s">
        <v>86</v>
      </c>
      <c r="E7" s="30" t="s">
        <v>90</v>
      </c>
      <c r="F7" s="34" t="s">
        <v>72</v>
      </c>
      <c r="G7" s="73"/>
      <c r="H7" s="33" t="s">
        <v>73</v>
      </c>
      <c r="I7" s="34"/>
      <c r="J7" s="39"/>
      <c r="K7" s="39"/>
      <c r="L7" s="40">
        <v>12000000</v>
      </c>
      <c r="M7" s="39">
        <v>1.56321</v>
      </c>
      <c r="N7" s="39">
        <v>6.01089E-2</v>
      </c>
      <c r="O7" s="40">
        <v>721306.8</v>
      </c>
      <c r="P7" s="37">
        <f t="shared" ref="P7:P70" si="3">N7/M7</f>
        <v>3.8452223309728056E-2</v>
      </c>
      <c r="Q7" s="30" t="e">
        <f t="shared" ref="Q7:Q70" ca="1" si="4">_xlfn.IFS(P7&lt;=5%,1,AND(P7&gt;5%,P7&lt;=15%),2,AND(P7&gt;15%,P7&lt;=30%),3,AND(P7&gt;30%,P7&lt;=50%),4,P7&gt;50%,5)</f>
        <v>#NAME?</v>
      </c>
      <c r="R7" s="34"/>
      <c r="S7" s="51">
        <f t="shared" ref="S7:S70" si="5">N7*T7</f>
        <v>6.0108900000000005E-3</v>
      </c>
      <c r="T7" s="38">
        <v>0.1</v>
      </c>
      <c r="U7" s="30" t="e">
        <f t="shared" ref="U7:U70" ca="1" si="6">_xlfn.IFS(T7&lt;=5%,1,AND(T7&gt;5%,T7&lt;=15%),2,AND(T7&gt;15%,T7&lt;=30%),3,AND(T7&gt;30%,T7&lt;=50%),4,T7&gt;50%,5)</f>
        <v>#NAME?</v>
      </c>
      <c r="V7" s="51">
        <f t="shared" ref="V7:V70" si="7">N7*W7</f>
        <v>5.4098010000000002E-2</v>
      </c>
      <c r="W7" s="38">
        <f t="shared" ref="W7:W70" si="8">100%-T7</f>
        <v>0.9</v>
      </c>
      <c r="X7" s="30" t="e">
        <f t="shared" ref="X7:X70" ca="1" si="9">_xlfn.IFS(W7&lt;=5%,1,AND(W7&gt;5%,W7&lt;=15%),2,AND(W7&gt;15%,W7&lt;=30%),3,AND(W7&gt;30%,W7&lt;=50%),4,W7&gt;50%,5)</f>
        <v>#NAME?</v>
      </c>
      <c r="Y7" s="38" t="s">
        <v>93</v>
      </c>
      <c r="Z7" s="30" t="e">
        <f t="shared" ref="Z7:Z70" ca="1" si="10">_xlfn.IFS(Y7&lt;=5%,1,AND(Y7&gt;5%,Y7&lt;=15%),2,AND(Y7&gt;15%,Y7&lt;=30%),3,AND(Y7&gt;30%,Y7&lt;=50%),4,Y7&gt;50%,5)</f>
        <v>#NAME?</v>
      </c>
      <c r="AA7" s="38" t="s">
        <v>100</v>
      </c>
      <c r="AB7" s="30" t="e">
        <f t="shared" ref="AB7:AB70" ca="1" si="11">_xlfn.IFS(AA7="GOOD",1,AA7="FAIR",2,AA7="POOR",3,AA7="BAD",4)</f>
        <v>#NAME?</v>
      </c>
      <c r="AC7" s="42" t="e">
        <f t="shared" ref="AC7:AC70" ca="1" si="12">AVERAGE(U7,X7,Z7,AB7)</f>
        <v>#NAME?</v>
      </c>
      <c r="AD7" s="34"/>
      <c r="AE7" s="42" t="e">
        <f t="shared" ca="1" si="0"/>
        <v>#NAME?</v>
      </c>
      <c r="AF7" s="30" t="e">
        <f t="shared" ref="AF7:AF70" ca="1" si="13">_xlfn.IFS(AND(AE7&gt;4,AE7&lt;=5),"VERY HIGH",AND(AE7&gt;3,AE7&lt;=4),"HIGH",AND(AE7&gt;2,AE7&lt;=3),"MODERATE",AND(AE7&gt;1,AE7&lt;=2),"LOW",AE7&lt;=1,"VERY LOW")</f>
        <v>#NAME?</v>
      </c>
      <c r="AG7" s="64" t="s">
        <v>165</v>
      </c>
      <c r="AH7" s="30">
        <v>4</v>
      </c>
      <c r="AI7" s="64" t="s">
        <v>166</v>
      </c>
      <c r="AJ7" s="30">
        <v>2</v>
      </c>
      <c r="AK7" s="64" t="s">
        <v>167</v>
      </c>
      <c r="AL7" s="30">
        <v>5</v>
      </c>
      <c r="AM7" s="64" t="s">
        <v>168</v>
      </c>
      <c r="AN7" s="30">
        <v>4</v>
      </c>
      <c r="AO7" s="64" t="s">
        <v>164</v>
      </c>
      <c r="AP7" s="30">
        <v>4</v>
      </c>
      <c r="AQ7" s="64" t="s">
        <v>163</v>
      </c>
      <c r="AR7" s="30">
        <v>4</v>
      </c>
      <c r="AS7" s="42">
        <f t="shared" ref="AS7:AS70" si="14">AVERAGE(AH7,AJ7,AL7,AN7,AP7,AR7)</f>
        <v>3.8333333333333335</v>
      </c>
      <c r="AT7" s="34"/>
      <c r="AU7" s="42" t="e">
        <f t="shared" ref="AU7:AU70" ca="1" si="15">AE7/AS7</f>
        <v>#NAME?</v>
      </c>
      <c r="AV7" s="30" t="e">
        <f t="shared" ref="AV7:AV70" ca="1" si="16">_xlfn.IFS(AU7&lt;=1,"LOW",AND(AU7&gt;1,AU7&lt;=2),"MEDIUM LOW",AND(AU7&gt;2,AU7&lt;=3),"MEDIUM",AND(AU7&gt;3,AU7&lt;=4),"MEDIUM HIGH",AND(AU7&gt;4,AU7&lt;=5),"HIGH")</f>
        <v>#NAME?</v>
      </c>
      <c r="AW7" s="30" t="e">
        <f t="shared" ca="1" si="1"/>
        <v>#NAME?</v>
      </c>
      <c r="AX7" s="30" t="e">
        <f t="shared" ca="1" si="2"/>
        <v>#NAME?</v>
      </c>
      <c r="AY7" s="30" t="e">
        <f t="shared" ref="AY7:AY70" ca="1" si="17">_xlfn.IFS(AX7&lt;=5,"LOW RISK",AND(AX7&gt;5,AX7&lt;=12),"MODERATE RISK",AX7&gt;12,"HIGH RISK")</f>
        <v>#NAME?</v>
      </c>
    </row>
    <row r="8" spans="1:51" ht="56.25">
      <c r="A8" s="31"/>
      <c r="B8" s="30" t="s">
        <v>80</v>
      </c>
      <c r="C8" s="30">
        <v>4</v>
      </c>
      <c r="D8" s="34" t="s">
        <v>87</v>
      </c>
      <c r="E8" s="30" t="s">
        <v>90</v>
      </c>
      <c r="F8" s="34" t="s">
        <v>72</v>
      </c>
      <c r="G8" s="73"/>
      <c r="H8" s="33" t="s">
        <v>73</v>
      </c>
      <c r="I8" s="34"/>
      <c r="J8" s="39"/>
      <c r="K8" s="39"/>
      <c r="L8" s="40">
        <v>12000000</v>
      </c>
      <c r="M8" s="39">
        <v>1.56321</v>
      </c>
      <c r="N8" s="39">
        <v>0.18426200000000001</v>
      </c>
      <c r="O8" s="40">
        <v>2211144</v>
      </c>
      <c r="P8" s="37">
        <f t="shared" si="3"/>
        <v>0.11787411800078046</v>
      </c>
      <c r="Q8" s="30" t="e">
        <f t="shared" ca="1" si="4"/>
        <v>#NAME?</v>
      </c>
      <c r="R8" s="34"/>
      <c r="S8" s="51">
        <f t="shared" si="5"/>
        <v>1.84262E-2</v>
      </c>
      <c r="T8" s="38">
        <v>0.1</v>
      </c>
      <c r="U8" s="30" t="e">
        <f t="shared" ca="1" si="6"/>
        <v>#NAME?</v>
      </c>
      <c r="V8" s="51">
        <f t="shared" si="7"/>
        <v>0.16583580000000001</v>
      </c>
      <c r="W8" s="38">
        <f t="shared" si="8"/>
        <v>0.9</v>
      </c>
      <c r="X8" s="30" t="e">
        <f t="shared" ca="1" si="9"/>
        <v>#NAME?</v>
      </c>
      <c r="Y8" s="38" t="s">
        <v>93</v>
      </c>
      <c r="Z8" s="30" t="e">
        <f t="shared" ca="1" si="10"/>
        <v>#NAME?</v>
      </c>
      <c r="AA8" s="38" t="s">
        <v>100</v>
      </c>
      <c r="AB8" s="30" t="e">
        <f t="shared" ca="1" si="11"/>
        <v>#NAME?</v>
      </c>
      <c r="AC8" s="42" t="e">
        <f t="shared" ca="1" si="12"/>
        <v>#NAME?</v>
      </c>
      <c r="AD8" s="34"/>
      <c r="AE8" s="42" t="e">
        <f t="shared" ca="1" si="0"/>
        <v>#NAME?</v>
      </c>
      <c r="AF8" s="30" t="e">
        <f t="shared" ca="1" si="13"/>
        <v>#NAME?</v>
      </c>
      <c r="AG8" s="64" t="s">
        <v>165</v>
      </c>
      <c r="AH8" s="30">
        <v>4</v>
      </c>
      <c r="AI8" s="64" t="s">
        <v>166</v>
      </c>
      <c r="AJ8" s="30">
        <v>2</v>
      </c>
      <c r="AK8" s="64" t="s">
        <v>167</v>
      </c>
      <c r="AL8" s="30">
        <v>5</v>
      </c>
      <c r="AM8" s="64" t="s">
        <v>168</v>
      </c>
      <c r="AN8" s="30">
        <v>4</v>
      </c>
      <c r="AO8" s="64" t="s">
        <v>164</v>
      </c>
      <c r="AP8" s="30">
        <v>4</v>
      </c>
      <c r="AQ8" s="64" t="s">
        <v>163</v>
      </c>
      <c r="AR8" s="30">
        <v>4</v>
      </c>
      <c r="AS8" s="42">
        <f t="shared" si="14"/>
        <v>3.8333333333333335</v>
      </c>
      <c r="AT8" s="34"/>
      <c r="AU8" s="42" t="e">
        <f t="shared" ca="1" si="15"/>
        <v>#NAME?</v>
      </c>
      <c r="AV8" s="30" t="e">
        <f t="shared" ca="1" si="16"/>
        <v>#NAME?</v>
      </c>
      <c r="AW8" s="30" t="e">
        <f t="shared" ca="1" si="1"/>
        <v>#NAME?</v>
      </c>
      <c r="AX8" s="30" t="e">
        <f t="shared" ca="1" si="2"/>
        <v>#NAME?</v>
      </c>
      <c r="AY8" s="30" t="e">
        <f t="shared" ca="1" si="17"/>
        <v>#NAME?</v>
      </c>
    </row>
    <row r="9" spans="1:51" ht="56.25">
      <c r="A9" s="31"/>
      <c r="B9" s="30" t="s">
        <v>80</v>
      </c>
      <c r="C9" s="30">
        <v>4</v>
      </c>
      <c r="D9" s="34" t="s">
        <v>85</v>
      </c>
      <c r="E9" s="30" t="s">
        <v>90</v>
      </c>
      <c r="F9" s="34" t="s">
        <v>72</v>
      </c>
      <c r="G9" s="73"/>
      <c r="H9" s="33" t="s">
        <v>1</v>
      </c>
      <c r="I9" s="34"/>
      <c r="J9" s="39"/>
      <c r="K9" s="39"/>
      <c r="L9" s="40">
        <v>12000000</v>
      </c>
      <c r="M9" s="39">
        <v>4.78573</v>
      </c>
      <c r="N9" s="39">
        <v>6.1323700000000002E-2</v>
      </c>
      <c r="O9" s="40">
        <v>735884.4</v>
      </c>
      <c r="P9" s="37">
        <f t="shared" si="3"/>
        <v>1.2813865387307683E-2</v>
      </c>
      <c r="Q9" s="30" t="e">
        <f t="shared" ca="1" si="4"/>
        <v>#NAME?</v>
      </c>
      <c r="R9" s="34"/>
      <c r="S9" s="51">
        <f t="shared" si="5"/>
        <v>0</v>
      </c>
      <c r="T9" s="38">
        <v>0</v>
      </c>
      <c r="U9" s="30" t="e">
        <f t="shared" ca="1" si="6"/>
        <v>#NAME?</v>
      </c>
      <c r="V9" s="51">
        <f t="shared" si="7"/>
        <v>6.1323700000000002E-2</v>
      </c>
      <c r="W9" s="38">
        <f t="shared" si="8"/>
        <v>1</v>
      </c>
      <c r="X9" s="30" t="e">
        <f t="shared" ca="1" si="9"/>
        <v>#NAME?</v>
      </c>
      <c r="Y9" s="38" t="s">
        <v>93</v>
      </c>
      <c r="Z9" s="30" t="e">
        <f t="shared" ca="1" si="10"/>
        <v>#NAME?</v>
      </c>
      <c r="AA9" s="38" t="s">
        <v>100</v>
      </c>
      <c r="AB9" s="30" t="e">
        <f t="shared" ca="1" si="11"/>
        <v>#NAME?</v>
      </c>
      <c r="AC9" s="42" t="e">
        <f t="shared" ca="1" si="12"/>
        <v>#NAME?</v>
      </c>
      <c r="AD9" s="34"/>
      <c r="AE9" s="42" t="e">
        <f t="shared" ca="1" si="0"/>
        <v>#NAME?</v>
      </c>
      <c r="AF9" s="30" t="e">
        <f t="shared" ca="1" si="13"/>
        <v>#NAME?</v>
      </c>
      <c r="AG9" s="64" t="s">
        <v>165</v>
      </c>
      <c r="AH9" s="30">
        <v>4</v>
      </c>
      <c r="AI9" s="64" t="s">
        <v>166</v>
      </c>
      <c r="AJ9" s="30">
        <v>2</v>
      </c>
      <c r="AK9" s="64" t="s">
        <v>167</v>
      </c>
      <c r="AL9" s="30">
        <v>5</v>
      </c>
      <c r="AM9" s="64" t="s">
        <v>168</v>
      </c>
      <c r="AN9" s="30">
        <v>4</v>
      </c>
      <c r="AO9" s="64" t="s">
        <v>164</v>
      </c>
      <c r="AP9" s="30">
        <v>4</v>
      </c>
      <c r="AQ9" s="64" t="s">
        <v>163</v>
      </c>
      <c r="AR9" s="30">
        <v>4</v>
      </c>
      <c r="AS9" s="42">
        <f t="shared" si="14"/>
        <v>3.8333333333333335</v>
      </c>
      <c r="AT9" s="34"/>
      <c r="AU9" s="42" t="e">
        <f t="shared" ca="1" si="15"/>
        <v>#NAME?</v>
      </c>
      <c r="AV9" s="30" t="e">
        <f t="shared" ca="1" si="16"/>
        <v>#NAME?</v>
      </c>
      <c r="AW9" s="30" t="e">
        <f t="shared" ca="1" si="1"/>
        <v>#NAME?</v>
      </c>
      <c r="AX9" s="30" t="e">
        <f t="shared" ca="1" si="2"/>
        <v>#NAME?</v>
      </c>
      <c r="AY9" s="30" t="e">
        <f t="shared" ca="1" si="17"/>
        <v>#NAME?</v>
      </c>
    </row>
    <row r="10" spans="1:51" ht="56.25">
      <c r="A10" s="31"/>
      <c r="B10" s="30" t="s">
        <v>80</v>
      </c>
      <c r="C10" s="30">
        <v>4</v>
      </c>
      <c r="D10" s="34" t="s">
        <v>86</v>
      </c>
      <c r="E10" s="30" t="s">
        <v>90</v>
      </c>
      <c r="F10" s="34" t="s">
        <v>72</v>
      </c>
      <c r="G10" s="73"/>
      <c r="H10" s="33" t="s">
        <v>1</v>
      </c>
      <c r="I10" s="34"/>
      <c r="J10" s="39"/>
      <c r="K10" s="39"/>
      <c r="L10" s="40">
        <v>12000000</v>
      </c>
      <c r="M10" s="39">
        <v>4.78573</v>
      </c>
      <c r="N10" s="39">
        <v>0.351331</v>
      </c>
      <c r="O10" s="40">
        <v>4215972</v>
      </c>
      <c r="P10" s="37">
        <f t="shared" si="3"/>
        <v>7.3412206706186936E-2</v>
      </c>
      <c r="Q10" s="30" t="e">
        <f t="shared" ca="1" si="4"/>
        <v>#NAME?</v>
      </c>
      <c r="R10" s="34"/>
      <c r="S10" s="51">
        <f t="shared" si="5"/>
        <v>0</v>
      </c>
      <c r="T10" s="38">
        <v>0</v>
      </c>
      <c r="U10" s="30" t="e">
        <f t="shared" ca="1" si="6"/>
        <v>#NAME?</v>
      </c>
      <c r="V10" s="51">
        <f t="shared" si="7"/>
        <v>0.351331</v>
      </c>
      <c r="W10" s="38">
        <f t="shared" si="8"/>
        <v>1</v>
      </c>
      <c r="X10" s="30" t="e">
        <f t="shared" ca="1" si="9"/>
        <v>#NAME?</v>
      </c>
      <c r="Y10" s="38" t="s">
        <v>93</v>
      </c>
      <c r="Z10" s="30" t="e">
        <f t="shared" ca="1" si="10"/>
        <v>#NAME?</v>
      </c>
      <c r="AA10" s="38" t="s">
        <v>100</v>
      </c>
      <c r="AB10" s="30" t="e">
        <f t="shared" ca="1" si="11"/>
        <v>#NAME?</v>
      </c>
      <c r="AC10" s="42" t="e">
        <f t="shared" ca="1" si="12"/>
        <v>#NAME?</v>
      </c>
      <c r="AD10" s="34"/>
      <c r="AE10" s="42" t="e">
        <f t="shared" ca="1" si="0"/>
        <v>#NAME?</v>
      </c>
      <c r="AF10" s="30" t="e">
        <f t="shared" ca="1" si="13"/>
        <v>#NAME?</v>
      </c>
      <c r="AG10" s="64" t="s">
        <v>165</v>
      </c>
      <c r="AH10" s="30">
        <v>4</v>
      </c>
      <c r="AI10" s="64" t="s">
        <v>166</v>
      </c>
      <c r="AJ10" s="30">
        <v>2</v>
      </c>
      <c r="AK10" s="64" t="s">
        <v>167</v>
      </c>
      <c r="AL10" s="30">
        <v>5</v>
      </c>
      <c r="AM10" s="64" t="s">
        <v>168</v>
      </c>
      <c r="AN10" s="30">
        <v>4</v>
      </c>
      <c r="AO10" s="64" t="s">
        <v>164</v>
      </c>
      <c r="AP10" s="30">
        <v>4</v>
      </c>
      <c r="AQ10" s="64" t="s">
        <v>163</v>
      </c>
      <c r="AR10" s="30">
        <v>4</v>
      </c>
      <c r="AS10" s="42">
        <f t="shared" si="14"/>
        <v>3.8333333333333335</v>
      </c>
      <c r="AT10" s="34"/>
      <c r="AU10" s="42" t="e">
        <f t="shared" ca="1" si="15"/>
        <v>#NAME?</v>
      </c>
      <c r="AV10" s="30" t="e">
        <f t="shared" ca="1" si="16"/>
        <v>#NAME?</v>
      </c>
      <c r="AW10" s="30" t="e">
        <f t="shared" ca="1" si="1"/>
        <v>#NAME?</v>
      </c>
      <c r="AX10" s="30" t="e">
        <f t="shared" ca="1" si="2"/>
        <v>#NAME?</v>
      </c>
      <c r="AY10" s="30" t="e">
        <f t="shared" ca="1" si="17"/>
        <v>#NAME?</v>
      </c>
    </row>
    <row r="11" spans="1:51" ht="56.25">
      <c r="A11" s="31"/>
      <c r="B11" s="30" t="s">
        <v>80</v>
      </c>
      <c r="C11" s="30">
        <v>4</v>
      </c>
      <c r="D11" s="34" t="s">
        <v>87</v>
      </c>
      <c r="E11" s="30" t="s">
        <v>90</v>
      </c>
      <c r="F11" s="34" t="s">
        <v>72</v>
      </c>
      <c r="G11" s="73"/>
      <c r="H11" s="33" t="s">
        <v>1</v>
      </c>
      <c r="I11" s="34"/>
      <c r="J11" s="39"/>
      <c r="K11" s="39"/>
      <c r="L11" s="40">
        <v>12000000</v>
      </c>
      <c r="M11" s="39">
        <v>4.78573</v>
      </c>
      <c r="N11" s="39">
        <v>0.53730500000000003</v>
      </c>
      <c r="O11" s="40">
        <v>6447660</v>
      </c>
      <c r="P11" s="37">
        <f t="shared" si="3"/>
        <v>0.11227231791179194</v>
      </c>
      <c r="Q11" s="30" t="e">
        <f t="shared" ca="1" si="4"/>
        <v>#NAME?</v>
      </c>
      <c r="R11" s="34"/>
      <c r="S11" s="51">
        <f t="shared" si="5"/>
        <v>0</v>
      </c>
      <c r="T11" s="38">
        <v>0</v>
      </c>
      <c r="U11" s="30" t="e">
        <f t="shared" ca="1" si="6"/>
        <v>#NAME?</v>
      </c>
      <c r="V11" s="51">
        <f t="shared" si="7"/>
        <v>0.53730500000000003</v>
      </c>
      <c r="W11" s="38">
        <f t="shared" si="8"/>
        <v>1</v>
      </c>
      <c r="X11" s="30" t="e">
        <f t="shared" ca="1" si="9"/>
        <v>#NAME?</v>
      </c>
      <c r="Y11" s="38" t="s">
        <v>93</v>
      </c>
      <c r="Z11" s="30" t="e">
        <f t="shared" ca="1" si="10"/>
        <v>#NAME?</v>
      </c>
      <c r="AA11" s="38" t="s">
        <v>100</v>
      </c>
      <c r="AB11" s="30" t="e">
        <f t="shared" ca="1" si="11"/>
        <v>#NAME?</v>
      </c>
      <c r="AC11" s="42" t="e">
        <f t="shared" ca="1" si="12"/>
        <v>#NAME?</v>
      </c>
      <c r="AD11" s="34"/>
      <c r="AE11" s="42" t="e">
        <f t="shared" ca="1" si="0"/>
        <v>#NAME?</v>
      </c>
      <c r="AF11" s="30" t="e">
        <f t="shared" ca="1" si="13"/>
        <v>#NAME?</v>
      </c>
      <c r="AG11" s="64" t="s">
        <v>165</v>
      </c>
      <c r="AH11" s="30">
        <v>4</v>
      </c>
      <c r="AI11" s="64" t="s">
        <v>166</v>
      </c>
      <c r="AJ11" s="30">
        <v>2</v>
      </c>
      <c r="AK11" s="64" t="s">
        <v>167</v>
      </c>
      <c r="AL11" s="30">
        <v>5</v>
      </c>
      <c r="AM11" s="64" t="s">
        <v>168</v>
      </c>
      <c r="AN11" s="30">
        <v>4</v>
      </c>
      <c r="AO11" s="64" t="s">
        <v>164</v>
      </c>
      <c r="AP11" s="30">
        <v>4</v>
      </c>
      <c r="AQ11" s="64" t="s">
        <v>163</v>
      </c>
      <c r="AR11" s="30">
        <v>4</v>
      </c>
      <c r="AS11" s="42">
        <f t="shared" si="14"/>
        <v>3.8333333333333335</v>
      </c>
      <c r="AT11" s="34"/>
      <c r="AU11" s="42" t="e">
        <f t="shared" ca="1" si="15"/>
        <v>#NAME?</v>
      </c>
      <c r="AV11" s="30" t="e">
        <f t="shared" ca="1" si="16"/>
        <v>#NAME?</v>
      </c>
      <c r="AW11" s="30" t="e">
        <f t="shared" ca="1" si="1"/>
        <v>#NAME?</v>
      </c>
      <c r="AX11" s="30" t="e">
        <f t="shared" ca="1" si="2"/>
        <v>#NAME?</v>
      </c>
      <c r="AY11" s="30" t="e">
        <f t="shared" ca="1" si="17"/>
        <v>#NAME?</v>
      </c>
    </row>
    <row r="12" spans="1:51" ht="56.25">
      <c r="A12" s="31"/>
      <c r="B12" s="30" t="s">
        <v>80</v>
      </c>
      <c r="C12" s="30">
        <v>4</v>
      </c>
      <c r="D12" s="34" t="s">
        <v>87</v>
      </c>
      <c r="E12" s="30" t="s">
        <v>90</v>
      </c>
      <c r="F12" s="34" t="s">
        <v>57</v>
      </c>
      <c r="G12" s="73"/>
      <c r="H12" s="33" t="s">
        <v>73</v>
      </c>
      <c r="I12" s="34"/>
      <c r="J12" s="39"/>
      <c r="K12" s="39"/>
      <c r="L12" s="40">
        <v>12000000</v>
      </c>
      <c r="M12" s="39">
        <v>1.59375</v>
      </c>
      <c r="N12" s="39">
        <v>0.18990199999999999</v>
      </c>
      <c r="O12" s="40">
        <v>2278824</v>
      </c>
      <c r="P12" s="37">
        <f t="shared" si="3"/>
        <v>0.11915419607843136</v>
      </c>
      <c r="Q12" s="30" t="e">
        <f t="shared" ca="1" si="4"/>
        <v>#NAME?</v>
      </c>
      <c r="R12" s="34"/>
      <c r="S12" s="51">
        <f t="shared" si="5"/>
        <v>0.15192159999999999</v>
      </c>
      <c r="T12" s="38">
        <v>0.8</v>
      </c>
      <c r="U12" s="30" t="e">
        <f t="shared" ca="1" si="6"/>
        <v>#NAME?</v>
      </c>
      <c r="V12" s="51">
        <f t="shared" si="7"/>
        <v>3.7980399999999991E-2</v>
      </c>
      <c r="W12" s="38">
        <f t="shared" si="8"/>
        <v>0.19999999999999996</v>
      </c>
      <c r="X12" s="30" t="e">
        <f t="shared" ca="1" si="9"/>
        <v>#NAME?</v>
      </c>
      <c r="Y12" s="38" t="s">
        <v>93</v>
      </c>
      <c r="Z12" s="30" t="e">
        <f t="shared" ca="1" si="10"/>
        <v>#NAME?</v>
      </c>
      <c r="AA12" s="38" t="s">
        <v>100</v>
      </c>
      <c r="AB12" s="30" t="e">
        <f t="shared" ca="1" si="11"/>
        <v>#NAME?</v>
      </c>
      <c r="AC12" s="42" t="e">
        <f t="shared" ca="1" si="12"/>
        <v>#NAME?</v>
      </c>
      <c r="AD12" s="34"/>
      <c r="AE12" s="42" t="e">
        <f t="shared" ca="1" si="0"/>
        <v>#NAME?</v>
      </c>
      <c r="AF12" s="30" t="e">
        <f t="shared" ca="1" si="13"/>
        <v>#NAME?</v>
      </c>
      <c r="AG12" s="64" t="s">
        <v>165</v>
      </c>
      <c r="AH12" s="30">
        <v>4</v>
      </c>
      <c r="AI12" s="64" t="s">
        <v>166</v>
      </c>
      <c r="AJ12" s="30">
        <v>2</v>
      </c>
      <c r="AK12" s="64" t="s">
        <v>167</v>
      </c>
      <c r="AL12" s="30">
        <v>5</v>
      </c>
      <c r="AM12" s="64" t="s">
        <v>168</v>
      </c>
      <c r="AN12" s="30">
        <v>4</v>
      </c>
      <c r="AO12" s="64" t="s">
        <v>164</v>
      </c>
      <c r="AP12" s="30">
        <v>4</v>
      </c>
      <c r="AQ12" s="64" t="s">
        <v>163</v>
      </c>
      <c r="AR12" s="30">
        <v>4</v>
      </c>
      <c r="AS12" s="42">
        <f t="shared" si="14"/>
        <v>3.8333333333333335</v>
      </c>
      <c r="AT12" s="34"/>
      <c r="AU12" s="42" t="e">
        <f t="shared" ca="1" si="15"/>
        <v>#NAME?</v>
      </c>
      <c r="AV12" s="30" t="e">
        <f t="shared" ca="1" si="16"/>
        <v>#NAME?</v>
      </c>
      <c r="AW12" s="30" t="e">
        <f t="shared" ca="1" si="1"/>
        <v>#NAME?</v>
      </c>
      <c r="AX12" s="30" t="e">
        <f t="shared" ca="1" si="2"/>
        <v>#NAME?</v>
      </c>
      <c r="AY12" s="30" t="e">
        <f t="shared" ca="1" si="17"/>
        <v>#NAME?</v>
      </c>
    </row>
    <row r="13" spans="1:51" ht="56.25">
      <c r="A13" s="31"/>
      <c r="B13" s="30" t="s">
        <v>80</v>
      </c>
      <c r="C13" s="30">
        <v>4</v>
      </c>
      <c r="D13" s="34" t="s">
        <v>88</v>
      </c>
      <c r="E13" s="30" t="s">
        <v>90</v>
      </c>
      <c r="F13" s="34" t="s">
        <v>57</v>
      </c>
      <c r="G13" s="73"/>
      <c r="H13" s="33" t="s">
        <v>74</v>
      </c>
      <c r="I13" s="34"/>
      <c r="J13" s="39"/>
      <c r="K13" s="39"/>
      <c r="L13" s="40">
        <v>12000000</v>
      </c>
      <c r="M13" s="39">
        <v>3.6793300000000002</v>
      </c>
      <c r="N13" s="39">
        <v>0.36981999999999998</v>
      </c>
      <c r="O13" s="40">
        <v>4437840</v>
      </c>
      <c r="P13" s="37">
        <f t="shared" si="3"/>
        <v>0.1005128651140289</v>
      </c>
      <c r="Q13" s="30" t="e">
        <f t="shared" ca="1" si="4"/>
        <v>#NAME?</v>
      </c>
      <c r="R13" s="34"/>
      <c r="S13" s="51" t="e">
        <f t="shared" ca="1" si="5"/>
        <v>#NAME?</v>
      </c>
      <c r="T13" s="38" t="e">
        <f ca="1">_xlfn.IFS(H13="National",1)</f>
        <v>#NAME?</v>
      </c>
      <c r="U13" s="30" t="e">
        <f t="shared" ca="1" si="6"/>
        <v>#NAME?</v>
      </c>
      <c r="V13" s="51" t="e">
        <f t="shared" ca="1" si="7"/>
        <v>#NAME?</v>
      </c>
      <c r="W13" s="38" t="e">
        <f t="shared" ca="1" si="8"/>
        <v>#NAME?</v>
      </c>
      <c r="X13" s="30" t="e">
        <f t="shared" ca="1" si="9"/>
        <v>#NAME?</v>
      </c>
      <c r="Y13" s="38" t="s">
        <v>93</v>
      </c>
      <c r="Z13" s="30" t="e">
        <f t="shared" ca="1" si="10"/>
        <v>#NAME?</v>
      </c>
      <c r="AA13" s="38" t="s">
        <v>99</v>
      </c>
      <c r="AB13" s="30" t="e">
        <f t="shared" ca="1" si="11"/>
        <v>#NAME?</v>
      </c>
      <c r="AC13" s="42" t="e">
        <f t="shared" ca="1" si="12"/>
        <v>#NAME?</v>
      </c>
      <c r="AD13" s="34"/>
      <c r="AE13" s="42" t="e">
        <f t="shared" ca="1" si="0"/>
        <v>#NAME?</v>
      </c>
      <c r="AF13" s="30" t="e">
        <f t="shared" ca="1" si="13"/>
        <v>#NAME?</v>
      </c>
      <c r="AG13" s="64" t="s">
        <v>165</v>
      </c>
      <c r="AH13" s="30">
        <v>4</v>
      </c>
      <c r="AI13" s="64" t="s">
        <v>166</v>
      </c>
      <c r="AJ13" s="30">
        <v>2</v>
      </c>
      <c r="AK13" s="64" t="s">
        <v>167</v>
      </c>
      <c r="AL13" s="30">
        <v>5</v>
      </c>
      <c r="AM13" s="64" t="s">
        <v>168</v>
      </c>
      <c r="AN13" s="30">
        <v>4</v>
      </c>
      <c r="AO13" s="64" t="s">
        <v>164</v>
      </c>
      <c r="AP13" s="30">
        <v>4</v>
      </c>
      <c r="AQ13" s="64" t="s">
        <v>163</v>
      </c>
      <c r="AR13" s="30">
        <v>4</v>
      </c>
      <c r="AS13" s="42">
        <f t="shared" si="14"/>
        <v>3.8333333333333335</v>
      </c>
      <c r="AT13" s="34"/>
      <c r="AU13" s="42" t="e">
        <f t="shared" ca="1" si="15"/>
        <v>#NAME?</v>
      </c>
      <c r="AV13" s="30" t="e">
        <f t="shared" ca="1" si="16"/>
        <v>#NAME?</v>
      </c>
      <c r="AW13" s="30" t="e">
        <f t="shared" ca="1" si="1"/>
        <v>#NAME?</v>
      </c>
      <c r="AX13" s="30" t="e">
        <f t="shared" ca="1" si="2"/>
        <v>#NAME?</v>
      </c>
      <c r="AY13" s="30" t="e">
        <f t="shared" ca="1" si="17"/>
        <v>#NAME?</v>
      </c>
    </row>
    <row r="14" spans="1:51" ht="56.25">
      <c r="A14" s="31"/>
      <c r="B14" s="30" t="s">
        <v>80</v>
      </c>
      <c r="C14" s="30">
        <v>4</v>
      </c>
      <c r="D14" s="34" t="s">
        <v>85</v>
      </c>
      <c r="E14" s="30" t="s">
        <v>90</v>
      </c>
      <c r="F14" s="34" t="s">
        <v>57</v>
      </c>
      <c r="G14" s="73"/>
      <c r="H14" s="33" t="s">
        <v>74</v>
      </c>
      <c r="I14" s="34"/>
      <c r="J14" s="39"/>
      <c r="K14" s="39"/>
      <c r="L14" s="40">
        <v>12000000</v>
      </c>
      <c r="M14" s="39">
        <v>3.6793300000000002</v>
      </c>
      <c r="N14" s="39">
        <v>0.71526199999999995</v>
      </c>
      <c r="O14" s="40">
        <v>8583144</v>
      </c>
      <c r="P14" s="37">
        <f t="shared" si="3"/>
        <v>0.19440006740357618</v>
      </c>
      <c r="Q14" s="30" t="e">
        <f t="shared" ca="1" si="4"/>
        <v>#NAME?</v>
      </c>
      <c r="R14" s="34"/>
      <c r="S14" s="51" t="e">
        <f t="shared" ca="1" si="5"/>
        <v>#NAME?</v>
      </c>
      <c r="T14" s="38" t="e">
        <f ca="1">_xlfn.IFS(H14="National",1)</f>
        <v>#NAME?</v>
      </c>
      <c r="U14" s="30" t="e">
        <f t="shared" ca="1" si="6"/>
        <v>#NAME?</v>
      </c>
      <c r="V14" s="51" t="e">
        <f t="shared" ca="1" si="7"/>
        <v>#NAME?</v>
      </c>
      <c r="W14" s="38" t="e">
        <f t="shared" ca="1" si="8"/>
        <v>#NAME?</v>
      </c>
      <c r="X14" s="30" t="e">
        <f t="shared" ca="1" si="9"/>
        <v>#NAME?</v>
      </c>
      <c r="Y14" s="38" t="s">
        <v>93</v>
      </c>
      <c r="Z14" s="30" t="e">
        <f t="shared" ca="1" si="10"/>
        <v>#NAME?</v>
      </c>
      <c r="AA14" s="38" t="s">
        <v>99</v>
      </c>
      <c r="AB14" s="30" t="e">
        <f t="shared" ca="1" si="11"/>
        <v>#NAME?</v>
      </c>
      <c r="AC14" s="42" t="e">
        <f t="shared" ca="1" si="12"/>
        <v>#NAME?</v>
      </c>
      <c r="AD14" s="34"/>
      <c r="AE14" s="42" t="e">
        <f t="shared" ca="1" si="0"/>
        <v>#NAME?</v>
      </c>
      <c r="AF14" s="30" t="e">
        <f t="shared" ca="1" si="13"/>
        <v>#NAME?</v>
      </c>
      <c r="AG14" s="64" t="s">
        <v>165</v>
      </c>
      <c r="AH14" s="30">
        <v>4</v>
      </c>
      <c r="AI14" s="64" t="s">
        <v>166</v>
      </c>
      <c r="AJ14" s="30">
        <v>2</v>
      </c>
      <c r="AK14" s="64" t="s">
        <v>167</v>
      </c>
      <c r="AL14" s="30">
        <v>5</v>
      </c>
      <c r="AM14" s="64" t="s">
        <v>168</v>
      </c>
      <c r="AN14" s="30">
        <v>4</v>
      </c>
      <c r="AO14" s="64" t="s">
        <v>164</v>
      </c>
      <c r="AP14" s="30">
        <v>4</v>
      </c>
      <c r="AQ14" s="64" t="s">
        <v>163</v>
      </c>
      <c r="AR14" s="30">
        <v>4</v>
      </c>
      <c r="AS14" s="42">
        <f t="shared" si="14"/>
        <v>3.8333333333333335</v>
      </c>
      <c r="AT14" s="34"/>
      <c r="AU14" s="42" t="e">
        <f t="shared" ca="1" si="15"/>
        <v>#NAME?</v>
      </c>
      <c r="AV14" s="30" t="e">
        <f t="shared" ca="1" si="16"/>
        <v>#NAME?</v>
      </c>
      <c r="AW14" s="30" t="e">
        <f t="shared" ca="1" si="1"/>
        <v>#NAME?</v>
      </c>
      <c r="AX14" s="30" t="e">
        <f t="shared" ca="1" si="2"/>
        <v>#NAME?</v>
      </c>
      <c r="AY14" s="30" t="e">
        <f t="shared" ca="1" si="17"/>
        <v>#NAME?</v>
      </c>
    </row>
    <row r="15" spans="1:51" ht="56.25">
      <c r="A15" s="31"/>
      <c r="B15" s="30" t="s">
        <v>80</v>
      </c>
      <c r="C15" s="30">
        <v>4</v>
      </c>
      <c r="D15" s="34" t="s">
        <v>86</v>
      </c>
      <c r="E15" s="30" t="s">
        <v>90</v>
      </c>
      <c r="F15" s="34" t="s">
        <v>57</v>
      </c>
      <c r="G15" s="73"/>
      <c r="H15" s="33" t="s">
        <v>74</v>
      </c>
      <c r="I15" s="34"/>
      <c r="J15" s="39"/>
      <c r="K15" s="39"/>
      <c r="L15" s="40">
        <v>12000000</v>
      </c>
      <c r="M15" s="39">
        <v>3.6793300000000002</v>
      </c>
      <c r="N15" s="39">
        <v>0.57777800000000001</v>
      </c>
      <c r="O15" s="40">
        <v>6933336</v>
      </c>
      <c r="P15" s="37">
        <f t="shared" si="3"/>
        <v>0.15703348163932021</v>
      </c>
      <c r="Q15" s="30" t="e">
        <f t="shared" ca="1" si="4"/>
        <v>#NAME?</v>
      </c>
      <c r="R15" s="34"/>
      <c r="S15" s="51" t="e">
        <f t="shared" ca="1" si="5"/>
        <v>#NAME?</v>
      </c>
      <c r="T15" s="38" t="e">
        <f ca="1">_xlfn.IFS(H15="National",1)</f>
        <v>#NAME?</v>
      </c>
      <c r="U15" s="30" t="e">
        <f t="shared" ca="1" si="6"/>
        <v>#NAME?</v>
      </c>
      <c r="V15" s="51" t="e">
        <f t="shared" ca="1" si="7"/>
        <v>#NAME?</v>
      </c>
      <c r="W15" s="38" t="e">
        <f t="shared" ca="1" si="8"/>
        <v>#NAME?</v>
      </c>
      <c r="X15" s="30" t="e">
        <f t="shared" ca="1" si="9"/>
        <v>#NAME?</v>
      </c>
      <c r="Y15" s="38" t="s">
        <v>93</v>
      </c>
      <c r="Z15" s="30" t="e">
        <f t="shared" ca="1" si="10"/>
        <v>#NAME?</v>
      </c>
      <c r="AA15" s="38" t="s">
        <v>99</v>
      </c>
      <c r="AB15" s="30" t="e">
        <f t="shared" ca="1" si="11"/>
        <v>#NAME?</v>
      </c>
      <c r="AC15" s="42" t="e">
        <f t="shared" ca="1" si="12"/>
        <v>#NAME?</v>
      </c>
      <c r="AD15" s="34"/>
      <c r="AE15" s="42" t="e">
        <f t="shared" ca="1" si="0"/>
        <v>#NAME?</v>
      </c>
      <c r="AF15" s="30" t="e">
        <f t="shared" ca="1" si="13"/>
        <v>#NAME?</v>
      </c>
      <c r="AG15" s="64" t="s">
        <v>165</v>
      </c>
      <c r="AH15" s="30">
        <v>4</v>
      </c>
      <c r="AI15" s="64" t="s">
        <v>166</v>
      </c>
      <c r="AJ15" s="30">
        <v>2</v>
      </c>
      <c r="AK15" s="64" t="s">
        <v>167</v>
      </c>
      <c r="AL15" s="30">
        <v>5</v>
      </c>
      <c r="AM15" s="64" t="s">
        <v>168</v>
      </c>
      <c r="AN15" s="30">
        <v>4</v>
      </c>
      <c r="AO15" s="64" t="s">
        <v>164</v>
      </c>
      <c r="AP15" s="30">
        <v>4</v>
      </c>
      <c r="AQ15" s="64" t="s">
        <v>163</v>
      </c>
      <c r="AR15" s="30">
        <v>4</v>
      </c>
      <c r="AS15" s="42">
        <f t="shared" si="14"/>
        <v>3.8333333333333335</v>
      </c>
      <c r="AT15" s="34"/>
      <c r="AU15" s="42" t="e">
        <f t="shared" ca="1" si="15"/>
        <v>#NAME?</v>
      </c>
      <c r="AV15" s="30" t="e">
        <f t="shared" ca="1" si="16"/>
        <v>#NAME?</v>
      </c>
      <c r="AW15" s="30" t="e">
        <f t="shared" ca="1" si="1"/>
        <v>#NAME?</v>
      </c>
      <c r="AX15" s="30" t="e">
        <f t="shared" ca="1" si="2"/>
        <v>#NAME?</v>
      </c>
      <c r="AY15" s="30" t="e">
        <f t="shared" ca="1" si="17"/>
        <v>#NAME?</v>
      </c>
    </row>
    <row r="16" spans="1:51" ht="56.25">
      <c r="A16" s="31"/>
      <c r="B16" s="30" t="s">
        <v>80</v>
      </c>
      <c r="C16" s="30">
        <v>4</v>
      </c>
      <c r="D16" s="34" t="s">
        <v>87</v>
      </c>
      <c r="E16" s="30" t="s">
        <v>90</v>
      </c>
      <c r="F16" s="34" t="s">
        <v>57</v>
      </c>
      <c r="G16" s="73"/>
      <c r="H16" s="33" t="s">
        <v>74</v>
      </c>
      <c r="I16" s="34"/>
      <c r="J16" s="39"/>
      <c r="K16" s="39"/>
      <c r="L16" s="40">
        <v>12000000</v>
      </c>
      <c r="M16" s="39">
        <v>3.6793300000000002</v>
      </c>
      <c r="N16" s="39">
        <v>1.2673099999999999</v>
      </c>
      <c r="O16" s="40">
        <v>15207720</v>
      </c>
      <c r="P16" s="37">
        <f t="shared" si="3"/>
        <v>0.3444404280127088</v>
      </c>
      <c r="Q16" s="30" t="e">
        <f t="shared" ca="1" si="4"/>
        <v>#NAME?</v>
      </c>
      <c r="R16" s="34"/>
      <c r="S16" s="51" t="e">
        <f t="shared" ca="1" si="5"/>
        <v>#NAME?</v>
      </c>
      <c r="T16" s="38" t="e">
        <f ca="1">_xlfn.IFS(H16="National",1)</f>
        <v>#NAME?</v>
      </c>
      <c r="U16" s="30" t="e">
        <f t="shared" ca="1" si="6"/>
        <v>#NAME?</v>
      </c>
      <c r="V16" s="51" t="e">
        <f t="shared" ca="1" si="7"/>
        <v>#NAME?</v>
      </c>
      <c r="W16" s="38" t="e">
        <f t="shared" ca="1" si="8"/>
        <v>#NAME?</v>
      </c>
      <c r="X16" s="30" t="e">
        <f t="shared" ca="1" si="9"/>
        <v>#NAME?</v>
      </c>
      <c r="Y16" s="38" t="s">
        <v>93</v>
      </c>
      <c r="Z16" s="30" t="e">
        <f t="shared" ca="1" si="10"/>
        <v>#NAME?</v>
      </c>
      <c r="AA16" s="38" t="s">
        <v>99</v>
      </c>
      <c r="AB16" s="30" t="e">
        <f t="shared" ca="1" si="11"/>
        <v>#NAME?</v>
      </c>
      <c r="AC16" s="42" t="e">
        <f t="shared" ca="1" si="12"/>
        <v>#NAME?</v>
      </c>
      <c r="AD16" s="34"/>
      <c r="AE16" s="42" t="e">
        <f t="shared" ca="1" si="0"/>
        <v>#NAME?</v>
      </c>
      <c r="AF16" s="30" t="e">
        <f t="shared" ca="1" si="13"/>
        <v>#NAME?</v>
      </c>
      <c r="AG16" s="64" t="s">
        <v>165</v>
      </c>
      <c r="AH16" s="30">
        <v>4</v>
      </c>
      <c r="AI16" s="64" t="s">
        <v>166</v>
      </c>
      <c r="AJ16" s="30">
        <v>2</v>
      </c>
      <c r="AK16" s="64" t="s">
        <v>167</v>
      </c>
      <c r="AL16" s="30">
        <v>5</v>
      </c>
      <c r="AM16" s="64" t="s">
        <v>168</v>
      </c>
      <c r="AN16" s="30">
        <v>4</v>
      </c>
      <c r="AO16" s="64" t="s">
        <v>164</v>
      </c>
      <c r="AP16" s="30">
        <v>4</v>
      </c>
      <c r="AQ16" s="64" t="s">
        <v>163</v>
      </c>
      <c r="AR16" s="30">
        <v>4</v>
      </c>
      <c r="AS16" s="42">
        <f t="shared" si="14"/>
        <v>3.8333333333333335</v>
      </c>
      <c r="AT16" s="34"/>
      <c r="AU16" s="42" t="e">
        <f t="shared" ca="1" si="15"/>
        <v>#NAME?</v>
      </c>
      <c r="AV16" s="30" t="e">
        <f t="shared" ca="1" si="16"/>
        <v>#NAME?</v>
      </c>
      <c r="AW16" s="30" t="e">
        <f t="shared" ca="1" si="1"/>
        <v>#NAME?</v>
      </c>
      <c r="AX16" s="30" t="e">
        <f t="shared" ca="1" si="2"/>
        <v>#NAME?</v>
      </c>
      <c r="AY16" s="30" t="e">
        <f t="shared" ca="1" si="17"/>
        <v>#NAME?</v>
      </c>
    </row>
    <row r="17" spans="1:51" ht="56.25">
      <c r="A17" s="31"/>
      <c r="B17" s="30" t="s">
        <v>80</v>
      </c>
      <c r="C17" s="30">
        <v>4</v>
      </c>
      <c r="D17" s="34" t="s">
        <v>85</v>
      </c>
      <c r="E17" s="30" t="s">
        <v>90</v>
      </c>
      <c r="F17" s="34" t="s">
        <v>57</v>
      </c>
      <c r="G17" s="73"/>
      <c r="H17" s="33" t="s">
        <v>1</v>
      </c>
      <c r="I17" s="34"/>
      <c r="J17" s="39"/>
      <c r="K17" s="39"/>
      <c r="L17" s="40">
        <v>12000000</v>
      </c>
      <c r="M17" s="39">
        <v>26.133500000000002</v>
      </c>
      <c r="N17" s="39">
        <v>1.22814</v>
      </c>
      <c r="O17" s="40">
        <v>14737680</v>
      </c>
      <c r="P17" s="37">
        <f t="shared" si="3"/>
        <v>4.699485334914956E-2</v>
      </c>
      <c r="Q17" s="30" t="e">
        <f t="shared" ca="1" si="4"/>
        <v>#NAME?</v>
      </c>
      <c r="R17" s="34"/>
      <c r="S17" s="51">
        <f t="shared" si="5"/>
        <v>0.98251200000000005</v>
      </c>
      <c r="T17" s="38">
        <v>0.8</v>
      </c>
      <c r="U17" s="30" t="e">
        <f t="shared" ca="1" si="6"/>
        <v>#NAME?</v>
      </c>
      <c r="V17" s="51">
        <f t="shared" si="7"/>
        <v>0.24562799999999996</v>
      </c>
      <c r="W17" s="38">
        <f t="shared" si="8"/>
        <v>0.19999999999999996</v>
      </c>
      <c r="X17" s="30" t="e">
        <f t="shared" ca="1" si="9"/>
        <v>#NAME?</v>
      </c>
      <c r="Y17" s="38" t="s">
        <v>93</v>
      </c>
      <c r="Z17" s="30" t="e">
        <f t="shared" ca="1" si="10"/>
        <v>#NAME?</v>
      </c>
      <c r="AA17" s="38" t="s">
        <v>100</v>
      </c>
      <c r="AB17" s="30" t="e">
        <f t="shared" ca="1" si="11"/>
        <v>#NAME?</v>
      </c>
      <c r="AC17" s="42" t="e">
        <f t="shared" ca="1" si="12"/>
        <v>#NAME?</v>
      </c>
      <c r="AD17" s="34"/>
      <c r="AE17" s="42" t="e">
        <f t="shared" ca="1" si="0"/>
        <v>#NAME?</v>
      </c>
      <c r="AF17" s="30" t="e">
        <f t="shared" ca="1" si="13"/>
        <v>#NAME?</v>
      </c>
      <c r="AG17" s="64" t="s">
        <v>165</v>
      </c>
      <c r="AH17" s="30">
        <v>4</v>
      </c>
      <c r="AI17" s="64" t="s">
        <v>166</v>
      </c>
      <c r="AJ17" s="30">
        <v>2</v>
      </c>
      <c r="AK17" s="64" t="s">
        <v>167</v>
      </c>
      <c r="AL17" s="30">
        <v>5</v>
      </c>
      <c r="AM17" s="64" t="s">
        <v>168</v>
      </c>
      <c r="AN17" s="30">
        <v>4</v>
      </c>
      <c r="AO17" s="64" t="s">
        <v>164</v>
      </c>
      <c r="AP17" s="30">
        <v>4</v>
      </c>
      <c r="AQ17" s="64" t="s">
        <v>163</v>
      </c>
      <c r="AR17" s="30">
        <v>4</v>
      </c>
      <c r="AS17" s="42">
        <f t="shared" si="14"/>
        <v>3.8333333333333335</v>
      </c>
      <c r="AT17" s="34"/>
      <c r="AU17" s="42" t="e">
        <f t="shared" ca="1" si="15"/>
        <v>#NAME?</v>
      </c>
      <c r="AV17" s="30" t="e">
        <f t="shared" ca="1" si="16"/>
        <v>#NAME?</v>
      </c>
      <c r="AW17" s="30" t="e">
        <f t="shared" ca="1" si="1"/>
        <v>#NAME?</v>
      </c>
      <c r="AX17" s="30" t="e">
        <f t="shared" ca="1" si="2"/>
        <v>#NAME?</v>
      </c>
      <c r="AY17" s="30" t="e">
        <f t="shared" ca="1" si="17"/>
        <v>#NAME?</v>
      </c>
    </row>
    <row r="18" spans="1:51" ht="56.25">
      <c r="A18" s="31"/>
      <c r="B18" s="30" t="s">
        <v>80</v>
      </c>
      <c r="C18" s="30">
        <v>4</v>
      </c>
      <c r="D18" s="34" t="s">
        <v>86</v>
      </c>
      <c r="E18" s="30" t="s">
        <v>90</v>
      </c>
      <c r="F18" s="34" t="s">
        <v>57</v>
      </c>
      <c r="G18" s="73"/>
      <c r="H18" s="33" t="s">
        <v>1</v>
      </c>
      <c r="I18" s="34"/>
      <c r="J18" s="39"/>
      <c r="K18" s="39"/>
      <c r="L18" s="40">
        <v>12000000</v>
      </c>
      <c r="M18" s="39">
        <v>26.133500000000002</v>
      </c>
      <c r="N18" s="39">
        <v>4.6184700000000003</v>
      </c>
      <c r="O18" s="40">
        <v>55421640</v>
      </c>
      <c r="P18" s="37">
        <f t="shared" si="3"/>
        <v>0.17672604128800198</v>
      </c>
      <c r="Q18" s="30" t="e">
        <f t="shared" ca="1" si="4"/>
        <v>#NAME?</v>
      </c>
      <c r="R18" s="34"/>
      <c r="S18" s="51">
        <f t="shared" si="5"/>
        <v>3.6947760000000005</v>
      </c>
      <c r="T18" s="38">
        <v>0.8</v>
      </c>
      <c r="U18" s="30" t="e">
        <f t="shared" ca="1" si="6"/>
        <v>#NAME?</v>
      </c>
      <c r="V18" s="51">
        <f t="shared" si="7"/>
        <v>0.9236939999999999</v>
      </c>
      <c r="W18" s="38">
        <f t="shared" si="8"/>
        <v>0.19999999999999996</v>
      </c>
      <c r="X18" s="30" t="e">
        <f t="shared" ca="1" si="9"/>
        <v>#NAME?</v>
      </c>
      <c r="Y18" s="38" t="s">
        <v>93</v>
      </c>
      <c r="Z18" s="30" t="e">
        <f t="shared" ca="1" si="10"/>
        <v>#NAME?</v>
      </c>
      <c r="AA18" s="38" t="s">
        <v>100</v>
      </c>
      <c r="AB18" s="30" t="e">
        <f t="shared" ca="1" si="11"/>
        <v>#NAME?</v>
      </c>
      <c r="AC18" s="42" t="e">
        <f t="shared" ca="1" si="12"/>
        <v>#NAME?</v>
      </c>
      <c r="AD18" s="34"/>
      <c r="AE18" s="42" t="e">
        <f t="shared" ca="1" si="0"/>
        <v>#NAME?</v>
      </c>
      <c r="AF18" s="30" t="e">
        <f t="shared" ca="1" si="13"/>
        <v>#NAME?</v>
      </c>
      <c r="AG18" s="64" t="s">
        <v>165</v>
      </c>
      <c r="AH18" s="30">
        <v>4</v>
      </c>
      <c r="AI18" s="64" t="s">
        <v>166</v>
      </c>
      <c r="AJ18" s="30">
        <v>2</v>
      </c>
      <c r="AK18" s="64" t="s">
        <v>167</v>
      </c>
      <c r="AL18" s="30">
        <v>5</v>
      </c>
      <c r="AM18" s="64" t="s">
        <v>168</v>
      </c>
      <c r="AN18" s="30">
        <v>4</v>
      </c>
      <c r="AO18" s="64" t="s">
        <v>164</v>
      </c>
      <c r="AP18" s="30">
        <v>4</v>
      </c>
      <c r="AQ18" s="64" t="s">
        <v>163</v>
      </c>
      <c r="AR18" s="30">
        <v>4</v>
      </c>
      <c r="AS18" s="42">
        <f t="shared" si="14"/>
        <v>3.8333333333333335</v>
      </c>
      <c r="AT18" s="34"/>
      <c r="AU18" s="42" t="e">
        <f t="shared" ca="1" si="15"/>
        <v>#NAME?</v>
      </c>
      <c r="AV18" s="30" t="e">
        <f t="shared" ca="1" si="16"/>
        <v>#NAME?</v>
      </c>
      <c r="AW18" s="30" t="e">
        <f t="shared" ca="1" si="1"/>
        <v>#NAME?</v>
      </c>
      <c r="AX18" s="30" t="e">
        <f t="shared" ca="1" si="2"/>
        <v>#NAME?</v>
      </c>
      <c r="AY18" s="30" t="e">
        <f t="shared" ca="1" si="17"/>
        <v>#NAME?</v>
      </c>
    </row>
    <row r="19" spans="1:51" ht="56.25">
      <c r="A19" s="31"/>
      <c r="B19" s="30" t="s">
        <v>80</v>
      </c>
      <c r="C19" s="30">
        <v>4</v>
      </c>
      <c r="D19" s="34" t="s">
        <v>87</v>
      </c>
      <c r="E19" s="30" t="s">
        <v>90</v>
      </c>
      <c r="F19" s="34" t="s">
        <v>57</v>
      </c>
      <c r="G19" s="73"/>
      <c r="H19" s="33" t="s">
        <v>1</v>
      </c>
      <c r="I19" s="34"/>
      <c r="J19" s="39"/>
      <c r="K19" s="39"/>
      <c r="L19" s="40">
        <v>12000000</v>
      </c>
      <c r="M19" s="39">
        <v>26.133500000000002</v>
      </c>
      <c r="N19" s="39">
        <v>9.4336800000000007</v>
      </c>
      <c r="O19" s="40">
        <v>113204160.00000001</v>
      </c>
      <c r="P19" s="37">
        <f t="shared" si="3"/>
        <v>0.36098035089061931</v>
      </c>
      <c r="Q19" s="30" t="e">
        <f t="shared" ca="1" si="4"/>
        <v>#NAME?</v>
      </c>
      <c r="R19" s="34"/>
      <c r="S19" s="51">
        <f t="shared" si="5"/>
        <v>7.5469440000000008</v>
      </c>
      <c r="T19" s="38">
        <v>0.8</v>
      </c>
      <c r="U19" s="30" t="e">
        <f t="shared" ca="1" si="6"/>
        <v>#NAME?</v>
      </c>
      <c r="V19" s="51">
        <f t="shared" si="7"/>
        <v>1.8867359999999997</v>
      </c>
      <c r="W19" s="38">
        <f t="shared" si="8"/>
        <v>0.19999999999999996</v>
      </c>
      <c r="X19" s="30" t="e">
        <f t="shared" ca="1" si="9"/>
        <v>#NAME?</v>
      </c>
      <c r="Y19" s="38" t="s">
        <v>93</v>
      </c>
      <c r="Z19" s="30" t="e">
        <f t="shared" ca="1" si="10"/>
        <v>#NAME?</v>
      </c>
      <c r="AA19" s="38" t="s">
        <v>100</v>
      </c>
      <c r="AB19" s="30" t="e">
        <f t="shared" ca="1" si="11"/>
        <v>#NAME?</v>
      </c>
      <c r="AC19" s="42" t="e">
        <f t="shared" ca="1" si="12"/>
        <v>#NAME?</v>
      </c>
      <c r="AD19" s="34"/>
      <c r="AE19" s="42" t="e">
        <f t="shared" ca="1" si="0"/>
        <v>#NAME?</v>
      </c>
      <c r="AF19" s="30" t="e">
        <f t="shared" ca="1" si="13"/>
        <v>#NAME?</v>
      </c>
      <c r="AG19" s="64" t="s">
        <v>165</v>
      </c>
      <c r="AH19" s="30">
        <v>4</v>
      </c>
      <c r="AI19" s="64" t="s">
        <v>166</v>
      </c>
      <c r="AJ19" s="30">
        <v>2</v>
      </c>
      <c r="AK19" s="64" t="s">
        <v>167</v>
      </c>
      <c r="AL19" s="30">
        <v>5</v>
      </c>
      <c r="AM19" s="64" t="s">
        <v>168</v>
      </c>
      <c r="AN19" s="30">
        <v>4</v>
      </c>
      <c r="AO19" s="64" t="s">
        <v>164</v>
      </c>
      <c r="AP19" s="30">
        <v>4</v>
      </c>
      <c r="AQ19" s="64" t="s">
        <v>163</v>
      </c>
      <c r="AR19" s="30">
        <v>4</v>
      </c>
      <c r="AS19" s="42">
        <f t="shared" si="14"/>
        <v>3.8333333333333335</v>
      </c>
      <c r="AT19" s="34"/>
      <c r="AU19" s="42" t="e">
        <f t="shared" ca="1" si="15"/>
        <v>#NAME?</v>
      </c>
      <c r="AV19" s="30" t="e">
        <f t="shared" ca="1" si="16"/>
        <v>#NAME?</v>
      </c>
      <c r="AW19" s="30" t="e">
        <f t="shared" ca="1" si="1"/>
        <v>#NAME?</v>
      </c>
      <c r="AX19" s="30" t="e">
        <f t="shared" ca="1" si="2"/>
        <v>#NAME?</v>
      </c>
      <c r="AY19" s="30" t="e">
        <f t="shared" ca="1" si="17"/>
        <v>#NAME?</v>
      </c>
    </row>
    <row r="20" spans="1:51" ht="56.25">
      <c r="A20" s="31"/>
      <c r="B20" s="30" t="s">
        <v>80</v>
      </c>
      <c r="C20" s="30">
        <v>4</v>
      </c>
      <c r="D20" s="34" t="s">
        <v>86</v>
      </c>
      <c r="E20" s="30" t="s">
        <v>90</v>
      </c>
      <c r="F20" s="34" t="s">
        <v>58</v>
      </c>
      <c r="G20" s="73"/>
      <c r="H20" s="33" t="s">
        <v>73</v>
      </c>
      <c r="I20" s="34"/>
      <c r="J20" s="39"/>
      <c r="K20" s="39"/>
      <c r="L20" s="40">
        <v>12000000</v>
      </c>
      <c r="M20" s="39">
        <v>0.96327300000000005</v>
      </c>
      <c r="N20" s="39">
        <v>6.4944599999999996E-3</v>
      </c>
      <c r="O20" s="40">
        <v>77933.51999999999</v>
      </c>
      <c r="P20" s="37">
        <f t="shared" si="3"/>
        <v>6.7420762338402506E-3</v>
      </c>
      <c r="Q20" s="30" t="e">
        <f t="shared" ca="1" si="4"/>
        <v>#NAME?</v>
      </c>
      <c r="R20" s="34"/>
      <c r="S20" s="51">
        <f t="shared" si="5"/>
        <v>6.4944599999999996E-3</v>
      </c>
      <c r="T20" s="38">
        <v>1</v>
      </c>
      <c r="U20" s="30" t="e">
        <f t="shared" ca="1" si="6"/>
        <v>#NAME?</v>
      </c>
      <c r="V20" s="51">
        <f t="shared" si="7"/>
        <v>0</v>
      </c>
      <c r="W20" s="38">
        <f t="shared" si="8"/>
        <v>0</v>
      </c>
      <c r="X20" s="30" t="e">
        <f t="shared" ca="1" si="9"/>
        <v>#NAME?</v>
      </c>
      <c r="Y20" s="38" t="s">
        <v>83</v>
      </c>
      <c r="Z20" s="41" t="s">
        <v>83</v>
      </c>
      <c r="AA20" s="38" t="s">
        <v>100</v>
      </c>
      <c r="AB20" s="30" t="e">
        <f t="shared" ca="1" si="11"/>
        <v>#NAME?</v>
      </c>
      <c r="AC20" s="42" t="e">
        <f t="shared" ca="1" si="12"/>
        <v>#NAME?</v>
      </c>
      <c r="AD20" s="34"/>
      <c r="AE20" s="42" t="e">
        <f t="shared" ca="1" si="0"/>
        <v>#NAME?</v>
      </c>
      <c r="AF20" s="30" t="e">
        <f t="shared" ca="1" si="13"/>
        <v>#NAME?</v>
      </c>
      <c r="AG20" s="64" t="s">
        <v>165</v>
      </c>
      <c r="AH20" s="30">
        <v>4</v>
      </c>
      <c r="AI20" s="64" t="s">
        <v>166</v>
      </c>
      <c r="AJ20" s="30">
        <v>2</v>
      </c>
      <c r="AK20" s="64" t="s">
        <v>167</v>
      </c>
      <c r="AL20" s="30">
        <v>5</v>
      </c>
      <c r="AM20" s="64" t="s">
        <v>168</v>
      </c>
      <c r="AN20" s="30">
        <v>4</v>
      </c>
      <c r="AO20" s="64" t="s">
        <v>164</v>
      </c>
      <c r="AP20" s="30">
        <v>4</v>
      </c>
      <c r="AQ20" s="64" t="s">
        <v>163</v>
      </c>
      <c r="AR20" s="30">
        <v>4</v>
      </c>
      <c r="AS20" s="42">
        <f t="shared" si="14"/>
        <v>3.8333333333333335</v>
      </c>
      <c r="AT20" s="34"/>
      <c r="AU20" s="42" t="e">
        <f t="shared" ca="1" si="15"/>
        <v>#NAME?</v>
      </c>
      <c r="AV20" s="30" t="e">
        <f t="shared" ca="1" si="16"/>
        <v>#NAME?</v>
      </c>
      <c r="AW20" s="30" t="e">
        <f t="shared" ca="1" si="1"/>
        <v>#NAME?</v>
      </c>
      <c r="AX20" s="30" t="e">
        <f t="shared" ca="1" si="2"/>
        <v>#NAME?</v>
      </c>
      <c r="AY20" s="30" t="e">
        <f t="shared" ca="1" si="17"/>
        <v>#NAME?</v>
      </c>
    </row>
    <row r="21" spans="1:51" ht="56.25">
      <c r="A21" s="31"/>
      <c r="B21" s="30" t="s">
        <v>80</v>
      </c>
      <c r="C21" s="30">
        <v>4</v>
      </c>
      <c r="D21" s="34" t="s">
        <v>87</v>
      </c>
      <c r="E21" s="30" t="s">
        <v>90</v>
      </c>
      <c r="F21" s="34" t="s">
        <v>58</v>
      </c>
      <c r="G21" s="73"/>
      <c r="H21" s="33" t="s">
        <v>73</v>
      </c>
      <c r="I21" s="34"/>
      <c r="J21" s="39"/>
      <c r="K21" s="39"/>
      <c r="L21" s="40">
        <v>12000000</v>
      </c>
      <c r="M21" s="39">
        <v>0.96327300000000005</v>
      </c>
      <c r="N21" s="39">
        <v>4.3752899999999997E-2</v>
      </c>
      <c r="O21" s="40">
        <v>525034.79999999993</v>
      </c>
      <c r="P21" s="37">
        <f t="shared" si="3"/>
        <v>4.5421080005356732E-2</v>
      </c>
      <c r="Q21" s="30" t="e">
        <f t="shared" ca="1" si="4"/>
        <v>#NAME?</v>
      </c>
      <c r="R21" s="34"/>
      <c r="S21" s="51">
        <f t="shared" si="5"/>
        <v>4.3752899999999997E-2</v>
      </c>
      <c r="T21" s="38">
        <v>1</v>
      </c>
      <c r="U21" s="30" t="e">
        <f t="shared" ca="1" si="6"/>
        <v>#NAME?</v>
      </c>
      <c r="V21" s="51">
        <f t="shared" si="7"/>
        <v>0</v>
      </c>
      <c r="W21" s="38">
        <f t="shared" si="8"/>
        <v>0</v>
      </c>
      <c r="X21" s="30" t="e">
        <f t="shared" ca="1" si="9"/>
        <v>#NAME?</v>
      </c>
      <c r="Y21" s="38" t="s">
        <v>83</v>
      </c>
      <c r="Z21" s="41" t="s">
        <v>83</v>
      </c>
      <c r="AA21" s="38" t="s">
        <v>100</v>
      </c>
      <c r="AB21" s="30" t="e">
        <f t="shared" ca="1" si="11"/>
        <v>#NAME?</v>
      </c>
      <c r="AC21" s="42" t="e">
        <f t="shared" ca="1" si="12"/>
        <v>#NAME?</v>
      </c>
      <c r="AD21" s="34"/>
      <c r="AE21" s="42" t="e">
        <f t="shared" ca="1" si="0"/>
        <v>#NAME?</v>
      </c>
      <c r="AF21" s="30" t="e">
        <f t="shared" ca="1" si="13"/>
        <v>#NAME?</v>
      </c>
      <c r="AG21" s="64" t="s">
        <v>165</v>
      </c>
      <c r="AH21" s="30">
        <v>4</v>
      </c>
      <c r="AI21" s="64" t="s">
        <v>166</v>
      </c>
      <c r="AJ21" s="30">
        <v>2</v>
      </c>
      <c r="AK21" s="64" t="s">
        <v>167</v>
      </c>
      <c r="AL21" s="30">
        <v>5</v>
      </c>
      <c r="AM21" s="64" t="s">
        <v>168</v>
      </c>
      <c r="AN21" s="30">
        <v>4</v>
      </c>
      <c r="AO21" s="64" t="s">
        <v>164</v>
      </c>
      <c r="AP21" s="30">
        <v>4</v>
      </c>
      <c r="AQ21" s="64" t="s">
        <v>163</v>
      </c>
      <c r="AR21" s="30">
        <v>4</v>
      </c>
      <c r="AS21" s="42">
        <f t="shared" si="14"/>
        <v>3.8333333333333335</v>
      </c>
      <c r="AT21" s="34"/>
      <c r="AU21" s="42" t="e">
        <f t="shared" ca="1" si="15"/>
        <v>#NAME?</v>
      </c>
      <c r="AV21" s="30" t="e">
        <f t="shared" ca="1" si="16"/>
        <v>#NAME?</v>
      </c>
      <c r="AW21" s="30" t="e">
        <f t="shared" ca="1" si="1"/>
        <v>#NAME?</v>
      </c>
      <c r="AX21" s="30" t="e">
        <f t="shared" ca="1" si="2"/>
        <v>#NAME?</v>
      </c>
      <c r="AY21" s="30" t="e">
        <f t="shared" ca="1" si="17"/>
        <v>#NAME?</v>
      </c>
    </row>
    <row r="22" spans="1:51" ht="56.25">
      <c r="A22" s="31"/>
      <c r="B22" s="30" t="s">
        <v>80</v>
      </c>
      <c r="C22" s="30">
        <v>4</v>
      </c>
      <c r="D22" s="34" t="s">
        <v>85</v>
      </c>
      <c r="E22" s="30" t="s">
        <v>90</v>
      </c>
      <c r="F22" s="34" t="s">
        <v>58</v>
      </c>
      <c r="G22" s="73"/>
      <c r="H22" s="33" t="s">
        <v>74</v>
      </c>
      <c r="I22" s="34"/>
      <c r="J22" s="39"/>
      <c r="K22" s="39"/>
      <c r="L22" s="40">
        <v>12000000</v>
      </c>
      <c r="M22" s="39">
        <v>2.0895899999999999E-2</v>
      </c>
      <c r="N22" s="39">
        <v>2.0895899999999999E-2</v>
      </c>
      <c r="O22" s="40">
        <v>250750.8</v>
      </c>
      <c r="P22" s="37">
        <f t="shared" si="3"/>
        <v>1</v>
      </c>
      <c r="Q22" s="30" t="e">
        <f t="shared" ca="1" si="4"/>
        <v>#NAME?</v>
      </c>
      <c r="R22" s="34"/>
      <c r="S22" s="51">
        <f t="shared" si="5"/>
        <v>0</v>
      </c>
      <c r="T22" s="38">
        <v>0</v>
      </c>
      <c r="U22" s="30" t="e">
        <f t="shared" ca="1" si="6"/>
        <v>#NAME?</v>
      </c>
      <c r="V22" s="51">
        <f t="shared" si="7"/>
        <v>2.0895899999999999E-2</v>
      </c>
      <c r="W22" s="38">
        <f t="shared" si="8"/>
        <v>1</v>
      </c>
      <c r="X22" s="30" t="e">
        <f t="shared" ca="1" si="9"/>
        <v>#NAME?</v>
      </c>
      <c r="Y22" s="38" t="s">
        <v>83</v>
      </c>
      <c r="Z22" s="41" t="s">
        <v>83</v>
      </c>
      <c r="AA22" s="38" t="s">
        <v>99</v>
      </c>
      <c r="AB22" s="30" t="e">
        <f t="shared" ca="1" si="11"/>
        <v>#NAME?</v>
      </c>
      <c r="AC22" s="42" t="e">
        <f t="shared" ca="1" si="12"/>
        <v>#NAME?</v>
      </c>
      <c r="AD22" s="34"/>
      <c r="AE22" s="42" t="e">
        <f t="shared" ca="1" si="0"/>
        <v>#NAME?</v>
      </c>
      <c r="AF22" s="30" t="e">
        <f t="shared" ca="1" si="13"/>
        <v>#NAME?</v>
      </c>
      <c r="AG22" s="64" t="s">
        <v>165</v>
      </c>
      <c r="AH22" s="30">
        <v>4</v>
      </c>
      <c r="AI22" s="64" t="s">
        <v>166</v>
      </c>
      <c r="AJ22" s="30">
        <v>2</v>
      </c>
      <c r="AK22" s="64" t="s">
        <v>167</v>
      </c>
      <c r="AL22" s="30">
        <v>5</v>
      </c>
      <c r="AM22" s="64" t="s">
        <v>168</v>
      </c>
      <c r="AN22" s="30">
        <v>4</v>
      </c>
      <c r="AO22" s="64" t="s">
        <v>164</v>
      </c>
      <c r="AP22" s="30">
        <v>4</v>
      </c>
      <c r="AQ22" s="64" t="s">
        <v>163</v>
      </c>
      <c r="AR22" s="30">
        <v>4</v>
      </c>
      <c r="AS22" s="42">
        <f t="shared" si="14"/>
        <v>3.8333333333333335</v>
      </c>
      <c r="AT22" s="34"/>
      <c r="AU22" s="42" t="e">
        <f t="shared" ca="1" si="15"/>
        <v>#NAME?</v>
      </c>
      <c r="AV22" s="30" t="e">
        <f t="shared" ca="1" si="16"/>
        <v>#NAME?</v>
      </c>
      <c r="AW22" s="30" t="e">
        <f t="shared" ca="1" si="1"/>
        <v>#NAME?</v>
      </c>
      <c r="AX22" s="30" t="e">
        <f t="shared" ca="1" si="2"/>
        <v>#NAME?</v>
      </c>
      <c r="AY22" s="30" t="e">
        <f t="shared" ca="1" si="17"/>
        <v>#NAME?</v>
      </c>
    </row>
    <row r="23" spans="1:51" ht="56.25">
      <c r="A23" s="31"/>
      <c r="B23" s="30" t="s">
        <v>80</v>
      </c>
      <c r="C23" s="30">
        <v>4</v>
      </c>
      <c r="D23" s="34" t="s">
        <v>85</v>
      </c>
      <c r="E23" s="30" t="s">
        <v>90</v>
      </c>
      <c r="F23" s="34" t="s">
        <v>58</v>
      </c>
      <c r="G23" s="73"/>
      <c r="H23" s="33" t="s">
        <v>1</v>
      </c>
      <c r="I23" s="34"/>
      <c r="J23" s="39"/>
      <c r="K23" s="39"/>
      <c r="L23" s="40">
        <v>12000000</v>
      </c>
      <c r="M23" s="39">
        <v>2.8976999999999999</v>
      </c>
      <c r="N23" s="39">
        <v>0.22306000000000001</v>
      </c>
      <c r="O23" s="40">
        <v>2676720</v>
      </c>
      <c r="P23" s="37">
        <f t="shared" si="3"/>
        <v>7.6978293129033371E-2</v>
      </c>
      <c r="Q23" s="30" t="e">
        <f t="shared" ca="1" si="4"/>
        <v>#NAME?</v>
      </c>
      <c r="R23" s="34"/>
      <c r="S23" s="51">
        <f t="shared" si="5"/>
        <v>0.20075400000000002</v>
      </c>
      <c r="T23" s="38">
        <v>0.9</v>
      </c>
      <c r="U23" s="30" t="e">
        <f t="shared" ca="1" si="6"/>
        <v>#NAME?</v>
      </c>
      <c r="V23" s="51">
        <f t="shared" si="7"/>
        <v>2.2305999999999996E-2</v>
      </c>
      <c r="W23" s="38">
        <f t="shared" si="8"/>
        <v>9.9999999999999978E-2</v>
      </c>
      <c r="X23" s="30" t="e">
        <f t="shared" ca="1" si="9"/>
        <v>#NAME?</v>
      </c>
      <c r="Y23" s="38" t="s">
        <v>83</v>
      </c>
      <c r="Z23" s="41" t="s">
        <v>83</v>
      </c>
      <c r="AA23" s="38" t="s">
        <v>100</v>
      </c>
      <c r="AB23" s="30" t="e">
        <f t="shared" ca="1" si="11"/>
        <v>#NAME?</v>
      </c>
      <c r="AC23" s="42" t="e">
        <f t="shared" ca="1" si="12"/>
        <v>#NAME?</v>
      </c>
      <c r="AD23" s="34"/>
      <c r="AE23" s="42" t="e">
        <f t="shared" ca="1" si="0"/>
        <v>#NAME?</v>
      </c>
      <c r="AF23" s="30" t="e">
        <f t="shared" ca="1" si="13"/>
        <v>#NAME?</v>
      </c>
      <c r="AG23" s="64" t="s">
        <v>165</v>
      </c>
      <c r="AH23" s="30">
        <v>4</v>
      </c>
      <c r="AI23" s="64" t="s">
        <v>166</v>
      </c>
      <c r="AJ23" s="30">
        <v>2</v>
      </c>
      <c r="AK23" s="64" t="s">
        <v>167</v>
      </c>
      <c r="AL23" s="30">
        <v>5</v>
      </c>
      <c r="AM23" s="64" t="s">
        <v>168</v>
      </c>
      <c r="AN23" s="30">
        <v>4</v>
      </c>
      <c r="AO23" s="64" t="s">
        <v>164</v>
      </c>
      <c r="AP23" s="30">
        <v>4</v>
      </c>
      <c r="AQ23" s="64" t="s">
        <v>163</v>
      </c>
      <c r="AR23" s="30">
        <v>4</v>
      </c>
      <c r="AS23" s="42">
        <f t="shared" si="14"/>
        <v>3.8333333333333335</v>
      </c>
      <c r="AT23" s="34"/>
      <c r="AU23" s="42" t="e">
        <f t="shared" ca="1" si="15"/>
        <v>#NAME?</v>
      </c>
      <c r="AV23" s="30" t="e">
        <f t="shared" ca="1" si="16"/>
        <v>#NAME?</v>
      </c>
      <c r="AW23" s="30" t="e">
        <f t="shared" ca="1" si="1"/>
        <v>#NAME?</v>
      </c>
      <c r="AX23" s="30" t="e">
        <f t="shared" ca="1" si="2"/>
        <v>#NAME?</v>
      </c>
      <c r="AY23" s="30" t="e">
        <f t="shared" ca="1" si="17"/>
        <v>#NAME?</v>
      </c>
    </row>
    <row r="24" spans="1:51" ht="56.25">
      <c r="A24" s="31"/>
      <c r="B24" s="30" t="s">
        <v>80</v>
      </c>
      <c r="C24" s="30">
        <v>4</v>
      </c>
      <c r="D24" s="34" t="s">
        <v>86</v>
      </c>
      <c r="E24" s="30" t="s">
        <v>90</v>
      </c>
      <c r="F24" s="34" t="s">
        <v>58</v>
      </c>
      <c r="G24" s="73"/>
      <c r="H24" s="33" t="s">
        <v>1</v>
      </c>
      <c r="I24" s="34"/>
      <c r="J24" s="39"/>
      <c r="K24" s="39"/>
      <c r="L24" s="40">
        <v>12000000</v>
      </c>
      <c r="M24" s="39">
        <v>2.8976999999999999</v>
      </c>
      <c r="N24" s="39">
        <v>0.79733100000000001</v>
      </c>
      <c r="O24" s="40">
        <v>9567972</v>
      </c>
      <c r="P24" s="37">
        <f t="shared" si="3"/>
        <v>0.27515995444663011</v>
      </c>
      <c r="Q24" s="30" t="e">
        <f t="shared" ca="1" si="4"/>
        <v>#NAME?</v>
      </c>
      <c r="R24" s="34"/>
      <c r="S24" s="51">
        <f t="shared" si="5"/>
        <v>0.71759790000000001</v>
      </c>
      <c r="T24" s="38">
        <v>0.9</v>
      </c>
      <c r="U24" s="30" t="e">
        <f t="shared" ca="1" si="6"/>
        <v>#NAME?</v>
      </c>
      <c r="V24" s="51">
        <f t="shared" si="7"/>
        <v>7.9733099999999987E-2</v>
      </c>
      <c r="W24" s="38">
        <f t="shared" si="8"/>
        <v>9.9999999999999978E-2</v>
      </c>
      <c r="X24" s="30" t="e">
        <f t="shared" ca="1" si="9"/>
        <v>#NAME?</v>
      </c>
      <c r="Y24" s="38" t="s">
        <v>83</v>
      </c>
      <c r="Z24" s="41" t="s">
        <v>83</v>
      </c>
      <c r="AA24" s="38" t="s">
        <v>100</v>
      </c>
      <c r="AB24" s="30" t="e">
        <f t="shared" ca="1" si="11"/>
        <v>#NAME?</v>
      </c>
      <c r="AC24" s="42" t="e">
        <f t="shared" ca="1" si="12"/>
        <v>#NAME?</v>
      </c>
      <c r="AD24" s="34"/>
      <c r="AE24" s="42" t="e">
        <f t="shared" ca="1" si="0"/>
        <v>#NAME?</v>
      </c>
      <c r="AF24" s="30" t="e">
        <f t="shared" ca="1" si="13"/>
        <v>#NAME?</v>
      </c>
      <c r="AG24" s="64" t="s">
        <v>165</v>
      </c>
      <c r="AH24" s="30">
        <v>4</v>
      </c>
      <c r="AI24" s="64" t="s">
        <v>166</v>
      </c>
      <c r="AJ24" s="30">
        <v>2</v>
      </c>
      <c r="AK24" s="64" t="s">
        <v>167</v>
      </c>
      <c r="AL24" s="30">
        <v>5</v>
      </c>
      <c r="AM24" s="64" t="s">
        <v>168</v>
      </c>
      <c r="AN24" s="30">
        <v>4</v>
      </c>
      <c r="AO24" s="64" t="s">
        <v>164</v>
      </c>
      <c r="AP24" s="30">
        <v>4</v>
      </c>
      <c r="AQ24" s="64" t="s">
        <v>163</v>
      </c>
      <c r="AR24" s="30">
        <v>4</v>
      </c>
      <c r="AS24" s="42">
        <f t="shared" si="14"/>
        <v>3.8333333333333335</v>
      </c>
      <c r="AT24" s="34"/>
      <c r="AU24" s="42" t="e">
        <f t="shared" ca="1" si="15"/>
        <v>#NAME?</v>
      </c>
      <c r="AV24" s="30" t="e">
        <f t="shared" ca="1" si="16"/>
        <v>#NAME?</v>
      </c>
      <c r="AW24" s="30" t="e">
        <f t="shared" ca="1" si="1"/>
        <v>#NAME?</v>
      </c>
      <c r="AX24" s="30" t="e">
        <f t="shared" ca="1" si="2"/>
        <v>#NAME?</v>
      </c>
      <c r="AY24" s="30" t="e">
        <f t="shared" ca="1" si="17"/>
        <v>#NAME?</v>
      </c>
    </row>
    <row r="25" spans="1:51" ht="56.25">
      <c r="A25" s="31"/>
      <c r="B25" s="30" t="s">
        <v>80</v>
      </c>
      <c r="C25" s="30">
        <v>4</v>
      </c>
      <c r="D25" s="34" t="s">
        <v>87</v>
      </c>
      <c r="E25" s="30" t="s">
        <v>90</v>
      </c>
      <c r="F25" s="34" t="s">
        <v>58</v>
      </c>
      <c r="G25" s="73"/>
      <c r="H25" s="33" t="s">
        <v>1</v>
      </c>
      <c r="I25" s="34"/>
      <c r="J25" s="39"/>
      <c r="K25" s="39"/>
      <c r="L25" s="40">
        <v>12000000</v>
      </c>
      <c r="M25" s="39">
        <v>2.8976999999999999</v>
      </c>
      <c r="N25" s="39">
        <v>1.09463</v>
      </c>
      <c r="O25" s="40">
        <v>13135560</v>
      </c>
      <c r="P25" s="37">
        <f t="shared" si="3"/>
        <v>0.37775822203816822</v>
      </c>
      <c r="Q25" s="30" t="e">
        <f t="shared" ca="1" si="4"/>
        <v>#NAME?</v>
      </c>
      <c r="R25" s="34"/>
      <c r="S25" s="51">
        <f t="shared" si="5"/>
        <v>0.98516700000000001</v>
      </c>
      <c r="T25" s="38">
        <v>0.9</v>
      </c>
      <c r="U25" s="30" t="e">
        <f t="shared" ca="1" si="6"/>
        <v>#NAME?</v>
      </c>
      <c r="V25" s="51">
        <f t="shared" si="7"/>
        <v>0.10946299999999998</v>
      </c>
      <c r="W25" s="38">
        <f t="shared" si="8"/>
        <v>9.9999999999999978E-2</v>
      </c>
      <c r="X25" s="30" t="e">
        <f t="shared" ca="1" si="9"/>
        <v>#NAME?</v>
      </c>
      <c r="Y25" s="38" t="s">
        <v>83</v>
      </c>
      <c r="Z25" s="41" t="s">
        <v>83</v>
      </c>
      <c r="AA25" s="38" t="s">
        <v>100</v>
      </c>
      <c r="AB25" s="30" t="e">
        <f t="shared" ca="1" si="11"/>
        <v>#NAME?</v>
      </c>
      <c r="AC25" s="42" t="e">
        <f t="shared" ca="1" si="12"/>
        <v>#NAME?</v>
      </c>
      <c r="AD25" s="34"/>
      <c r="AE25" s="42" t="e">
        <f t="shared" ca="1" si="0"/>
        <v>#NAME?</v>
      </c>
      <c r="AF25" s="30" t="e">
        <f t="shared" ca="1" si="13"/>
        <v>#NAME?</v>
      </c>
      <c r="AG25" s="64" t="s">
        <v>165</v>
      </c>
      <c r="AH25" s="30">
        <v>4</v>
      </c>
      <c r="AI25" s="64" t="s">
        <v>166</v>
      </c>
      <c r="AJ25" s="30">
        <v>2</v>
      </c>
      <c r="AK25" s="64" t="s">
        <v>167</v>
      </c>
      <c r="AL25" s="30">
        <v>5</v>
      </c>
      <c r="AM25" s="64" t="s">
        <v>168</v>
      </c>
      <c r="AN25" s="30">
        <v>4</v>
      </c>
      <c r="AO25" s="64" t="s">
        <v>164</v>
      </c>
      <c r="AP25" s="30">
        <v>4</v>
      </c>
      <c r="AQ25" s="64" t="s">
        <v>163</v>
      </c>
      <c r="AR25" s="30">
        <v>4</v>
      </c>
      <c r="AS25" s="42">
        <f t="shared" si="14"/>
        <v>3.8333333333333335</v>
      </c>
      <c r="AT25" s="34"/>
      <c r="AU25" s="42" t="e">
        <f t="shared" ca="1" si="15"/>
        <v>#NAME?</v>
      </c>
      <c r="AV25" s="30" t="e">
        <f t="shared" ca="1" si="16"/>
        <v>#NAME?</v>
      </c>
      <c r="AW25" s="30" t="e">
        <f t="shared" ca="1" si="1"/>
        <v>#NAME?</v>
      </c>
      <c r="AX25" s="30" t="e">
        <f t="shared" ca="1" si="2"/>
        <v>#NAME?</v>
      </c>
      <c r="AY25" s="30" t="e">
        <f t="shared" ca="1" si="17"/>
        <v>#NAME?</v>
      </c>
    </row>
    <row r="26" spans="1:51" ht="56.25">
      <c r="A26" s="31"/>
      <c r="B26" s="30" t="s">
        <v>80</v>
      </c>
      <c r="C26" s="30">
        <v>4</v>
      </c>
      <c r="D26" s="34" t="s">
        <v>87</v>
      </c>
      <c r="E26" s="34" t="s">
        <v>91</v>
      </c>
      <c r="F26" s="34" t="s">
        <v>59</v>
      </c>
      <c r="G26" s="73"/>
      <c r="H26" s="33" t="s">
        <v>73</v>
      </c>
      <c r="I26" s="34"/>
      <c r="J26" s="39">
        <v>1.36</v>
      </c>
      <c r="K26" s="39"/>
      <c r="L26" s="40">
        <v>12000000</v>
      </c>
      <c r="M26" s="39">
        <v>1.2456199999999999</v>
      </c>
      <c r="N26" s="39">
        <v>1.06713E-2</v>
      </c>
      <c r="O26" s="40">
        <v>128055.6</v>
      </c>
      <c r="P26" s="37">
        <f t="shared" si="3"/>
        <v>8.567058974647164E-3</v>
      </c>
      <c r="Q26" s="30" t="e">
        <f t="shared" ca="1" si="4"/>
        <v>#NAME?</v>
      </c>
      <c r="R26" s="34"/>
      <c r="S26" s="51">
        <f t="shared" si="5"/>
        <v>2.1342600000000002E-3</v>
      </c>
      <c r="T26" s="38">
        <v>0.2</v>
      </c>
      <c r="U26" s="30" t="e">
        <f t="shared" ca="1" si="6"/>
        <v>#NAME?</v>
      </c>
      <c r="V26" s="51">
        <f t="shared" si="7"/>
        <v>8.5370400000000009E-3</v>
      </c>
      <c r="W26" s="38">
        <f t="shared" si="8"/>
        <v>0.8</v>
      </c>
      <c r="X26" s="30" t="e">
        <f t="shared" ca="1" si="9"/>
        <v>#NAME?</v>
      </c>
      <c r="Y26" s="38" t="s">
        <v>83</v>
      </c>
      <c r="Z26" s="41" t="s">
        <v>83</v>
      </c>
      <c r="AA26" s="38" t="s">
        <v>101</v>
      </c>
      <c r="AB26" s="30" t="e">
        <f t="shared" ca="1" si="11"/>
        <v>#NAME?</v>
      </c>
      <c r="AC26" s="42" t="e">
        <f t="shared" ca="1" si="12"/>
        <v>#NAME?</v>
      </c>
      <c r="AD26" s="34"/>
      <c r="AE26" s="42" t="e">
        <f t="shared" ca="1" si="0"/>
        <v>#NAME?</v>
      </c>
      <c r="AF26" s="30" t="e">
        <f t="shared" ca="1" si="13"/>
        <v>#NAME?</v>
      </c>
      <c r="AG26" s="64" t="s">
        <v>165</v>
      </c>
      <c r="AH26" s="30">
        <v>4</v>
      </c>
      <c r="AI26" s="64" t="s">
        <v>166</v>
      </c>
      <c r="AJ26" s="30">
        <v>2</v>
      </c>
      <c r="AK26" s="64" t="s">
        <v>167</v>
      </c>
      <c r="AL26" s="30">
        <v>5</v>
      </c>
      <c r="AM26" s="64" t="s">
        <v>168</v>
      </c>
      <c r="AN26" s="30">
        <v>4</v>
      </c>
      <c r="AO26" s="64" t="s">
        <v>164</v>
      </c>
      <c r="AP26" s="30">
        <v>4</v>
      </c>
      <c r="AQ26" s="64" t="s">
        <v>163</v>
      </c>
      <c r="AR26" s="30">
        <v>4</v>
      </c>
      <c r="AS26" s="42">
        <f t="shared" si="14"/>
        <v>3.8333333333333335</v>
      </c>
      <c r="AT26" s="34"/>
      <c r="AU26" s="42" t="e">
        <f t="shared" ca="1" si="15"/>
        <v>#NAME?</v>
      </c>
      <c r="AV26" s="30" t="e">
        <f t="shared" ca="1" si="16"/>
        <v>#NAME?</v>
      </c>
      <c r="AW26" s="30" t="e">
        <f t="shared" ca="1" si="1"/>
        <v>#NAME?</v>
      </c>
      <c r="AX26" s="30" t="e">
        <f t="shared" ca="1" si="2"/>
        <v>#NAME?</v>
      </c>
      <c r="AY26" s="30" t="e">
        <f t="shared" ca="1" si="17"/>
        <v>#NAME?</v>
      </c>
    </row>
    <row r="27" spans="1:51" ht="56.25">
      <c r="A27" s="31"/>
      <c r="B27" s="30" t="s">
        <v>80</v>
      </c>
      <c r="C27" s="30">
        <v>4</v>
      </c>
      <c r="D27" s="34" t="s">
        <v>87</v>
      </c>
      <c r="E27" s="34" t="s">
        <v>91</v>
      </c>
      <c r="F27" s="34" t="s">
        <v>59</v>
      </c>
      <c r="G27" s="73"/>
      <c r="H27" s="33" t="s">
        <v>1</v>
      </c>
      <c r="I27" s="34"/>
      <c r="J27" s="39"/>
      <c r="K27" s="39"/>
      <c r="L27" s="40">
        <v>12000000</v>
      </c>
      <c r="M27" s="39">
        <v>4.7898800000000001</v>
      </c>
      <c r="N27" s="39">
        <v>0.29208000000000001</v>
      </c>
      <c r="O27" s="40">
        <v>3504960</v>
      </c>
      <c r="P27" s="37">
        <f t="shared" si="3"/>
        <v>6.0978563137281103E-2</v>
      </c>
      <c r="Q27" s="30" t="e">
        <f t="shared" ca="1" si="4"/>
        <v>#NAME?</v>
      </c>
      <c r="R27" s="34"/>
      <c r="S27" s="51">
        <f t="shared" si="5"/>
        <v>0</v>
      </c>
      <c r="T27" s="38">
        <v>0</v>
      </c>
      <c r="U27" s="30" t="e">
        <f t="shared" ca="1" si="6"/>
        <v>#NAME?</v>
      </c>
      <c r="V27" s="51">
        <f t="shared" si="7"/>
        <v>0.29208000000000001</v>
      </c>
      <c r="W27" s="38">
        <f t="shared" si="8"/>
        <v>1</v>
      </c>
      <c r="X27" s="30" t="e">
        <f t="shared" ca="1" si="9"/>
        <v>#NAME?</v>
      </c>
      <c r="Y27" s="38" t="s">
        <v>83</v>
      </c>
      <c r="Z27" s="41" t="s">
        <v>83</v>
      </c>
      <c r="AA27" s="38" t="s">
        <v>101</v>
      </c>
      <c r="AB27" s="30" t="e">
        <f t="shared" ca="1" si="11"/>
        <v>#NAME?</v>
      </c>
      <c r="AC27" s="42" t="e">
        <f t="shared" ca="1" si="12"/>
        <v>#NAME?</v>
      </c>
      <c r="AD27" s="34"/>
      <c r="AE27" s="42" t="e">
        <f t="shared" ca="1" si="0"/>
        <v>#NAME?</v>
      </c>
      <c r="AF27" s="30" t="e">
        <f t="shared" ca="1" si="13"/>
        <v>#NAME?</v>
      </c>
      <c r="AG27" s="64" t="s">
        <v>165</v>
      </c>
      <c r="AH27" s="30">
        <v>4</v>
      </c>
      <c r="AI27" s="64" t="s">
        <v>166</v>
      </c>
      <c r="AJ27" s="30">
        <v>2</v>
      </c>
      <c r="AK27" s="64" t="s">
        <v>167</v>
      </c>
      <c r="AL27" s="30">
        <v>5</v>
      </c>
      <c r="AM27" s="64" t="s">
        <v>168</v>
      </c>
      <c r="AN27" s="30">
        <v>4</v>
      </c>
      <c r="AO27" s="64" t="s">
        <v>164</v>
      </c>
      <c r="AP27" s="30">
        <v>4</v>
      </c>
      <c r="AQ27" s="64" t="s">
        <v>163</v>
      </c>
      <c r="AR27" s="30">
        <v>4</v>
      </c>
      <c r="AS27" s="42">
        <f t="shared" si="14"/>
        <v>3.8333333333333335</v>
      </c>
      <c r="AT27" s="34"/>
      <c r="AU27" s="42" t="e">
        <f t="shared" ca="1" si="15"/>
        <v>#NAME?</v>
      </c>
      <c r="AV27" s="30" t="e">
        <f t="shared" ca="1" si="16"/>
        <v>#NAME?</v>
      </c>
      <c r="AW27" s="30" t="e">
        <f t="shared" ca="1" si="1"/>
        <v>#NAME?</v>
      </c>
      <c r="AX27" s="30" t="e">
        <f t="shared" ca="1" si="2"/>
        <v>#NAME?</v>
      </c>
      <c r="AY27" s="30" t="e">
        <f t="shared" ca="1" si="17"/>
        <v>#NAME?</v>
      </c>
    </row>
    <row r="28" spans="1:51" ht="56.25">
      <c r="A28" s="31"/>
      <c r="B28" s="30" t="s">
        <v>80</v>
      </c>
      <c r="C28" s="30">
        <v>4</v>
      </c>
      <c r="D28" s="34" t="s">
        <v>85</v>
      </c>
      <c r="E28" s="30" t="s">
        <v>90</v>
      </c>
      <c r="F28" s="34" t="s">
        <v>60</v>
      </c>
      <c r="G28" s="73"/>
      <c r="H28" s="33" t="s">
        <v>74</v>
      </c>
      <c r="I28" s="34"/>
      <c r="J28" s="39"/>
      <c r="K28" s="39"/>
      <c r="L28" s="40">
        <v>12000000</v>
      </c>
      <c r="M28" s="39">
        <v>8.9897500000000008</v>
      </c>
      <c r="N28" s="39">
        <v>1.3825000000000001</v>
      </c>
      <c r="O28" s="40">
        <v>16590000</v>
      </c>
      <c r="P28" s="37">
        <f t="shared" si="3"/>
        <v>0.15378625656998246</v>
      </c>
      <c r="Q28" s="30" t="e">
        <f t="shared" ca="1" si="4"/>
        <v>#NAME?</v>
      </c>
      <c r="R28" s="34"/>
      <c r="S28" s="51" t="e">
        <f t="shared" ca="1" si="5"/>
        <v>#NAME?</v>
      </c>
      <c r="T28" s="38" t="e">
        <f ca="1">_xlfn.IFS(H28="National",1)</f>
        <v>#NAME?</v>
      </c>
      <c r="U28" s="30" t="e">
        <f t="shared" ca="1" si="6"/>
        <v>#NAME?</v>
      </c>
      <c r="V28" s="51" t="e">
        <f t="shared" ca="1" si="7"/>
        <v>#NAME?</v>
      </c>
      <c r="W28" s="38" t="e">
        <f t="shared" ca="1" si="8"/>
        <v>#NAME?</v>
      </c>
      <c r="X28" s="30" t="e">
        <f t="shared" ca="1" si="9"/>
        <v>#NAME?</v>
      </c>
      <c r="Y28" s="38" t="s">
        <v>83</v>
      </c>
      <c r="Z28" s="41" t="s">
        <v>83</v>
      </c>
      <c r="AA28" s="38" t="s">
        <v>99</v>
      </c>
      <c r="AB28" s="30" t="e">
        <f t="shared" ca="1" si="11"/>
        <v>#NAME?</v>
      </c>
      <c r="AC28" s="42" t="e">
        <f t="shared" ca="1" si="12"/>
        <v>#NAME?</v>
      </c>
      <c r="AD28" s="34"/>
      <c r="AE28" s="42" t="e">
        <f t="shared" ca="1" si="0"/>
        <v>#NAME?</v>
      </c>
      <c r="AF28" s="30" t="e">
        <f t="shared" ca="1" si="13"/>
        <v>#NAME?</v>
      </c>
      <c r="AG28" s="64" t="s">
        <v>165</v>
      </c>
      <c r="AH28" s="30">
        <v>4</v>
      </c>
      <c r="AI28" s="64" t="s">
        <v>166</v>
      </c>
      <c r="AJ28" s="30">
        <v>2</v>
      </c>
      <c r="AK28" s="64" t="s">
        <v>167</v>
      </c>
      <c r="AL28" s="30">
        <v>5</v>
      </c>
      <c r="AM28" s="64" t="s">
        <v>168</v>
      </c>
      <c r="AN28" s="30">
        <v>4</v>
      </c>
      <c r="AO28" s="64" t="s">
        <v>164</v>
      </c>
      <c r="AP28" s="30">
        <v>4</v>
      </c>
      <c r="AQ28" s="64" t="s">
        <v>163</v>
      </c>
      <c r="AR28" s="30">
        <v>4</v>
      </c>
      <c r="AS28" s="42">
        <f t="shared" si="14"/>
        <v>3.8333333333333335</v>
      </c>
      <c r="AT28" s="34"/>
      <c r="AU28" s="42" t="e">
        <f t="shared" ca="1" si="15"/>
        <v>#NAME?</v>
      </c>
      <c r="AV28" s="30" t="e">
        <f t="shared" ca="1" si="16"/>
        <v>#NAME?</v>
      </c>
      <c r="AW28" s="30" t="e">
        <f t="shared" ca="1" si="1"/>
        <v>#NAME?</v>
      </c>
      <c r="AX28" s="30" t="e">
        <f t="shared" ca="1" si="2"/>
        <v>#NAME?</v>
      </c>
      <c r="AY28" s="30" t="e">
        <f t="shared" ca="1" si="17"/>
        <v>#NAME?</v>
      </c>
    </row>
    <row r="29" spans="1:51" ht="56.25">
      <c r="A29" s="31"/>
      <c r="B29" s="30" t="s">
        <v>80</v>
      </c>
      <c r="C29" s="30">
        <v>4</v>
      </c>
      <c r="D29" s="34" t="s">
        <v>86</v>
      </c>
      <c r="E29" s="30" t="s">
        <v>90</v>
      </c>
      <c r="F29" s="34" t="s">
        <v>60</v>
      </c>
      <c r="G29" s="73"/>
      <c r="H29" s="33" t="s">
        <v>74</v>
      </c>
      <c r="I29" s="34"/>
      <c r="J29" s="39"/>
      <c r="K29" s="39"/>
      <c r="L29" s="40">
        <v>12000000</v>
      </c>
      <c r="M29" s="39">
        <v>8.9897500000000008</v>
      </c>
      <c r="N29" s="39">
        <v>0.234296</v>
      </c>
      <c r="O29" s="40">
        <v>2811552</v>
      </c>
      <c r="P29" s="37">
        <f t="shared" si="3"/>
        <v>2.6062571261714729E-2</v>
      </c>
      <c r="Q29" s="30" t="e">
        <f t="shared" ca="1" si="4"/>
        <v>#NAME?</v>
      </c>
      <c r="R29" s="34"/>
      <c r="S29" s="51" t="e">
        <f t="shared" ca="1" si="5"/>
        <v>#NAME?</v>
      </c>
      <c r="T29" s="38" t="e">
        <f ca="1">_xlfn.IFS(H29="National",1)</f>
        <v>#NAME?</v>
      </c>
      <c r="U29" s="30" t="e">
        <f t="shared" ca="1" si="6"/>
        <v>#NAME?</v>
      </c>
      <c r="V29" s="51" t="e">
        <f t="shared" ca="1" si="7"/>
        <v>#NAME?</v>
      </c>
      <c r="W29" s="38" t="e">
        <f t="shared" ca="1" si="8"/>
        <v>#NAME?</v>
      </c>
      <c r="X29" s="30" t="e">
        <f t="shared" ca="1" si="9"/>
        <v>#NAME?</v>
      </c>
      <c r="Y29" s="38" t="s">
        <v>83</v>
      </c>
      <c r="Z29" s="41" t="s">
        <v>83</v>
      </c>
      <c r="AA29" s="38" t="s">
        <v>99</v>
      </c>
      <c r="AB29" s="30" t="e">
        <f t="shared" ca="1" si="11"/>
        <v>#NAME?</v>
      </c>
      <c r="AC29" s="42" t="e">
        <f t="shared" ca="1" si="12"/>
        <v>#NAME?</v>
      </c>
      <c r="AD29" s="34"/>
      <c r="AE29" s="42" t="e">
        <f t="shared" ca="1" si="0"/>
        <v>#NAME?</v>
      </c>
      <c r="AF29" s="30" t="e">
        <f t="shared" ca="1" si="13"/>
        <v>#NAME?</v>
      </c>
      <c r="AG29" s="64" t="s">
        <v>165</v>
      </c>
      <c r="AH29" s="30">
        <v>4</v>
      </c>
      <c r="AI29" s="64" t="s">
        <v>166</v>
      </c>
      <c r="AJ29" s="30">
        <v>2</v>
      </c>
      <c r="AK29" s="64" t="s">
        <v>167</v>
      </c>
      <c r="AL29" s="30">
        <v>5</v>
      </c>
      <c r="AM29" s="64" t="s">
        <v>168</v>
      </c>
      <c r="AN29" s="30">
        <v>4</v>
      </c>
      <c r="AO29" s="64" t="s">
        <v>164</v>
      </c>
      <c r="AP29" s="30">
        <v>4</v>
      </c>
      <c r="AQ29" s="64" t="s">
        <v>163</v>
      </c>
      <c r="AR29" s="30">
        <v>4</v>
      </c>
      <c r="AS29" s="42">
        <f t="shared" si="14"/>
        <v>3.8333333333333335</v>
      </c>
      <c r="AT29" s="34"/>
      <c r="AU29" s="42" t="e">
        <f t="shared" ca="1" si="15"/>
        <v>#NAME?</v>
      </c>
      <c r="AV29" s="30" t="e">
        <f t="shared" ca="1" si="16"/>
        <v>#NAME?</v>
      </c>
      <c r="AW29" s="30" t="e">
        <f t="shared" ca="1" si="1"/>
        <v>#NAME?</v>
      </c>
      <c r="AX29" s="30" t="e">
        <f t="shared" ca="1" si="2"/>
        <v>#NAME?</v>
      </c>
      <c r="AY29" s="30" t="e">
        <f t="shared" ca="1" si="17"/>
        <v>#NAME?</v>
      </c>
    </row>
    <row r="30" spans="1:51" ht="56.25">
      <c r="A30" s="31"/>
      <c r="B30" s="30" t="s">
        <v>80</v>
      </c>
      <c r="C30" s="30">
        <v>4</v>
      </c>
      <c r="D30" s="34" t="s">
        <v>87</v>
      </c>
      <c r="E30" s="30" t="s">
        <v>90</v>
      </c>
      <c r="F30" s="34" t="s">
        <v>60</v>
      </c>
      <c r="G30" s="73"/>
      <c r="H30" s="33" t="s">
        <v>74</v>
      </c>
      <c r="I30" s="34"/>
      <c r="J30" s="39"/>
      <c r="K30" s="39"/>
      <c r="L30" s="40">
        <v>12000000</v>
      </c>
      <c r="M30" s="39">
        <v>8.9897500000000008</v>
      </c>
      <c r="N30" s="39">
        <v>6.45365E-3</v>
      </c>
      <c r="O30" s="40">
        <v>77443.8</v>
      </c>
      <c r="P30" s="37">
        <f t="shared" si="3"/>
        <v>7.1788981896048275E-4</v>
      </c>
      <c r="Q30" s="30" t="e">
        <f t="shared" ca="1" si="4"/>
        <v>#NAME?</v>
      </c>
      <c r="R30" s="34"/>
      <c r="S30" s="51" t="e">
        <f t="shared" ca="1" si="5"/>
        <v>#NAME?</v>
      </c>
      <c r="T30" s="38" t="e">
        <f ca="1">_xlfn.IFS(H30="National",1)</f>
        <v>#NAME?</v>
      </c>
      <c r="U30" s="30" t="e">
        <f t="shared" ca="1" si="6"/>
        <v>#NAME?</v>
      </c>
      <c r="V30" s="51" t="e">
        <f t="shared" ca="1" si="7"/>
        <v>#NAME?</v>
      </c>
      <c r="W30" s="38" t="e">
        <f t="shared" ca="1" si="8"/>
        <v>#NAME?</v>
      </c>
      <c r="X30" s="30" t="e">
        <f t="shared" ca="1" si="9"/>
        <v>#NAME?</v>
      </c>
      <c r="Y30" s="38" t="s">
        <v>83</v>
      </c>
      <c r="Z30" s="41" t="s">
        <v>83</v>
      </c>
      <c r="AA30" s="38" t="s">
        <v>99</v>
      </c>
      <c r="AB30" s="30" t="e">
        <f t="shared" ca="1" si="11"/>
        <v>#NAME?</v>
      </c>
      <c r="AC30" s="42" t="e">
        <f t="shared" ca="1" si="12"/>
        <v>#NAME?</v>
      </c>
      <c r="AD30" s="34"/>
      <c r="AE30" s="42" t="e">
        <f t="shared" ca="1" si="0"/>
        <v>#NAME?</v>
      </c>
      <c r="AF30" s="30" t="e">
        <f t="shared" ca="1" si="13"/>
        <v>#NAME?</v>
      </c>
      <c r="AG30" s="64" t="s">
        <v>165</v>
      </c>
      <c r="AH30" s="30">
        <v>4</v>
      </c>
      <c r="AI30" s="64" t="s">
        <v>166</v>
      </c>
      <c r="AJ30" s="30">
        <v>2</v>
      </c>
      <c r="AK30" s="64" t="s">
        <v>167</v>
      </c>
      <c r="AL30" s="30">
        <v>5</v>
      </c>
      <c r="AM30" s="64" t="s">
        <v>168</v>
      </c>
      <c r="AN30" s="30">
        <v>4</v>
      </c>
      <c r="AO30" s="64" t="s">
        <v>164</v>
      </c>
      <c r="AP30" s="30">
        <v>4</v>
      </c>
      <c r="AQ30" s="64" t="s">
        <v>163</v>
      </c>
      <c r="AR30" s="30">
        <v>4</v>
      </c>
      <c r="AS30" s="42">
        <f t="shared" si="14"/>
        <v>3.8333333333333335</v>
      </c>
      <c r="AT30" s="34"/>
      <c r="AU30" s="42" t="e">
        <f t="shared" ca="1" si="15"/>
        <v>#NAME?</v>
      </c>
      <c r="AV30" s="30" t="e">
        <f t="shared" ca="1" si="16"/>
        <v>#NAME?</v>
      </c>
      <c r="AW30" s="30" t="e">
        <f t="shared" ca="1" si="1"/>
        <v>#NAME?</v>
      </c>
      <c r="AX30" s="30" t="e">
        <f t="shared" ca="1" si="2"/>
        <v>#NAME?</v>
      </c>
      <c r="AY30" s="30" t="e">
        <f t="shared" ca="1" si="17"/>
        <v>#NAME?</v>
      </c>
    </row>
    <row r="31" spans="1:51" ht="56.25">
      <c r="A31" s="31"/>
      <c r="B31" s="30" t="s">
        <v>80</v>
      </c>
      <c r="C31" s="30">
        <v>4</v>
      </c>
      <c r="D31" s="34" t="s">
        <v>85</v>
      </c>
      <c r="E31" s="30" t="s">
        <v>90</v>
      </c>
      <c r="F31" s="34" t="s">
        <v>60</v>
      </c>
      <c r="G31" s="73"/>
      <c r="H31" s="33" t="s">
        <v>75</v>
      </c>
      <c r="I31" s="34"/>
      <c r="J31" s="39"/>
      <c r="K31" s="39"/>
      <c r="L31" s="40">
        <v>12000000</v>
      </c>
      <c r="M31" s="39">
        <v>0.94821599999999995</v>
      </c>
      <c r="N31" s="39">
        <v>0.94821599999999995</v>
      </c>
      <c r="O31" s="40">
        <v>11378592</v>
      </c>
      <c r="P31" s="37">
        <f t="shared" si="3"/>
        <v>1</v>
      </c>
      <c r="Q31" s="30" t="e">
        <f t="shared" ca="1" si="4"/>
        <v>#NAME?</v>
      </c>
      <c r="R31" s="34"/>
      <c r="S31" s="51">
        <f t="shared" si="5"/>
        <v>0.8533944</v>
      </c>
      <c r="T31" s="38">
        <v>0.9</v>
      </c>
      <c r="U31" s="30" t="e">
        <f t="shared" ca="1" si="6"/>
        <v>#NAME?</v>
      </c>
      <c r="V31" s="51">
        <f t="shared" si="7"/>
        <v>9.4821599999999978E-2</v>
      </c>
      <c r="W31" s="38">
        <f t="shared" si="8"/>
        <v>9.9999999999999978E-2</v>
      </c>
      <c r="X31" s="30" t="e">
        <f t="shared" ca="1" si="9"/>
        <v>#NAME?</v>
      </c>
      <c r="Y31" s="38" t="s">
        <v>83</v>
      </c>
      <c r="Z31" s="41" t="s">
        <v>83</v>
      </c>
      <c r="AA31" s="38" t="s">
        <v>99</v>
      </c>
      <c r="AB31" s="30" t="e">
        <f t="shared" ca="1" si="11"/>
        <v>#NAME?</v>
      </c>
      <c r="AC31" s="42" t="e">
        <f t="shared" ca="1" si="12"/>
        <v>#NAME?</v>
      </c>
      <c r="AD31" s="34"/>
      <c r="AE31" s="42" t="e">
        <f t="shared" ca="1" si="0"/>
        <v>#NAME?</v>
      </c>
      <c r="AF31" s="30" t="e">
        <f t="shared" ca="1" si="13"/>
        <v>#NAME?</v>
      </c>
      <c r="AG31" s="64" t="s">
        <v>165</v>
      </c>
      <c r="AH31" s="30">
        <v>4</v>
      </c>
      <c r="AI31" s="64" t="s">
        <v>166</v>
      </c>
      <c r="AJ31" s="30">
        <v>2</v>
      </c>
      <c r="AK31" s="64" t="s">
        <v>167</v>
      </c>
      <c r="AL31" s="30">
        <v>5</v>
      </c>
      <c r="AM31" s="64" t="s">
        <v>168</v>
      </c>
      <c r="AN31" s="30">
        <v>4</v>
      </c>
      <c r="AO31" s="64" t="s">
        <v>164</v>
      </c>
      <c r="AP31" s="30">
        <v>4</v>
      </c>
      <c r="AQ31" s="64" t="s">
        <v>163</v>
      </c>
      <c r="AR31" s="30">
        <v>4</v>
      </c>
      <c r="AS31" s="42">
        <f t="shared" si="14"/>
        <v>3.8333333333333335</v>
      </c>
      <c r="AT31" s="34"/>
      <c r="AU31" s="42" t="e">
        <f t="shared" ca="1" si="15"/>
        <v>#NAME?</v>
      </c>
      <c r="AV31" s="30" t="e">
        <f t="shared" ca="1" si="16"/>
        <v>#NAME?</v>
      </c>
      <c r="AW31" s="30" t="e">
        <f t="shared" ca="1" si="1"/>
        <v>#NAME?</v>
      </c>
      <c r="AX31" s="30" t="e">
        <f t="shared" ca="1" si="2"/>
        <v>#NAME?</v>
      </c>
      <c r="AY31" s="30" t="e">
        <f t="shared" ca="1" si="17"/>
        <v>#NAME?</v>
      </c>
    </row>
    <row r="32" spans="1:51" ht="56.25">
      <c r="A32" s="31"/>
      <c r="B32" s="30" t="s">
        <v>80</v>
      </c>
      <c r="C32" s="30">
        <v>4</v>
      </c>
      <c r="D32" s="34" t="s">
        <v>85</v>
      </c>
      <c r="E32" s="30" t="s">
        <v>90</v>
      </c>
      <c r="F32" s="34" t="s">
        <v>60</v>
      </c>
      <c r="G32" s="73"/>
      <c r="H32" s="33" t="s">
        <v>1</v>
      </c>
      <c r="I32" s="34"/>
      <c r="J32" s="39"/>
      <c r="K32" s="39"/>
      <c r="L32" s="40">
        <v>12000000</v>
      </c>
      <c r="M32" s="39">
        <v>27.6968</v>
      </c>
      <c r="N32" s="39">
        <v>1.2972399999999999</v>
      </c>
      <c r="O32" s="40">
        <v>15566880</v>
      </c>
      <c r="P32" s="37">
        <f t="shared" si="3"/>
        <v>4.6837179746396694E-2</v>
      </c>
      <c r="Q32" s="30" t="e">
        <f t="shared" ca="1" si="4"/>
        <v>#NAME?</v>
      </c>
      <c r="R32" s="34"/>
      <c r="S32" s="51">
        <f t="shared" si="5"/>
        <v>1.037792</v>
      </c>
      <c r="T32" s="38">
        <v>0.8</v>
      </c>
      <c r="U32" s="30" t="e">
        <f t="shared" ca="1" si="6"/>
        <v>#NAME?</v>
      </c>
      <c r="V32" s="51">
        <f t="shared" si="7"/>
        <v>0.25944799999999996</v>
      </c>
      <c r="W32" s="38">
        <f t="shared" si="8"/>
        <v>0.19999999999999996</v>
      </c>
      <c r="X32" s="30" t="e">
        <f t="shared" ca="1" si="9"/>
        <v>#NAME?</v>
      </c>
      <c r="Y32" s="38" t="s">
        <v>83</v>
      </c>
      <c r="Z32" s="41" t="s">
        <v>83</v>
      </c>
      <c r="AA32" s="38" t="s">
        <v>100</v>
      </c>
      <c r="AB32" s="30" t="e">
        <f t="shared" ca="1" si="11"/>
        <v>#NAME?</v>
      </c>
      <c r="AC32" s="42" t="e">
        <f t="shared" ca="1" si="12"/>
        <v>#NAME?</v>
      </c>
      <c r="AD32" s="34"/>
      <c r="AE32" s="42" t="e">
        <f t="shared" ca="1" si="0"/>
        <v>#NAME?</v>
      </c>
      <c r="AF32" s="30" t="e">
        <f t="shared" ca="1" si="13"/>
        <v>#NAME?</v>
      </c>
      <c r="AG32" s="64" t="s">
        <v>165</v>
      </c>
      <c r="AH32" s="30">
        <v>4</v>
      </c>
      <c r="AI32" s="64" t="s">
        <v>166</v>
      </c>
      <c r="AJ32" s="30">
        <v>2</v>
      </c>
      <c r="AK32" s="64" t="s">
        <v>167</v>
      </c>
      <c r="AL32" s="30">
        <v>5</v>
      </c>
      <c r="AM32" s="64" t="s">
        <v>168</v>
      </c>
      <c r="AN32" s="30">
        <v>4</v>
      </c>
      <c r="AO32" s="64" t="s">
        <v>164</v>
      </c>
      <c r="AP32" s="30">
        <v>4</v>
      </c>
      <c r="AQ32" s="64" t="s">
        <v>163</v>
      </c>
      <c r="AR32" s="30">
        <v>4</v>
      </c>
      <c r="AS32" s="42">
        <f t="shared" si="14"/>
        <v>3.8333333333333335</v>
      </c>
      <c r="AT32" s="34"/>
      <c r="AU32" s="42" t="e">
        <f t="shared" ca="1" si="15"/>
        <v>#NAME?</v>
      </c>
      <c r="AV32" s="30" t="e">
        <f t="shared" ca="1" si="16"/>
        <v>#NAME?</v>
      </c>
      <c r="AW32" s="30" t="e">
        <f t="shared" ca="1" si="1"/>
        <v>#NAME?</v>
      </c>
      <c r="AX32" s="30" t="e">
        <f t="shared" ca="1" si="2"/>
        <v>#NAME?</v>
      </c>
      <c r="AY32" s="30" t="e">
        <f t="shared" ca="1" si="17"/>
        <v>#NAME?</v>
      </c>
    </row>
    <row r="33" spans="1:51" ht="56.25">
      <c r="A33" s="31"/>
      <c r="B33" s="30" t="s">
        <v>80</v>
      </c>
      <c r="C33" s="30">
        <v>4</v>
      </c>
      <c r="D33" s="34" t="s">
        <v>86</v>
      </c>
      <c r="E33" s="30" t="s">
        <v>90</v>
      </c>
      <c r="F33" s="34" t="s">
        <v>60</v>
      </c>
      <c r="G33" s="73"/>
      <c r="H33" s="33" t="s">
        <v>1</v>
      </c>
      <c r="I33" s="34"/>
      <c r="J33" s="39"/>
      <c r="K33" s="39"/>
      <c r="L33" s="40">
        <v>12000000</v>
      </c>
      <c r="M33" s="39">
        <v>27.6968</v>
      </c>
      <c r="N33" s="39">
        <v>0.18279300000000001</v>
      </c>
      <c r="O33" s="40">
        <v>2193516</v>
      </c>
      <c r="P33" s="37">
        <f t="shared" si="3"/>
        <v>6.5997877011062652E-3</v>
      </c>
      <c r="Q33" s="30" t="e">
        <f t="shared" ca="1" si="4"/>
        <v>#NAME?</v>
      </c>
      <c r="R33" s="34"/>
      <c r="S33" s="51">
        <f t="shared" si="5"/>
        <v>0.14623440000000001</v>
      </c>
      <c r="T33" s="38">
        <v>0.8</v>
      </c>
      <c r="U33" s="30" t="e">
        <f t="shared" ca="1" si="6"/>
        <v>#NAME?</v>
      </c>
      <c r="V33" s="51">
        <f t="shared" si="7"/>
        <v>3.6558599999999997E-2</v>
      </c>
      <c r="W33" s="38">
        <f t="shared" si="8"/>
        <v>0.19999999999999996</v>
      </c>
      <c r="X33" s="30" t="e">
        <f t="shared" ca="1" si="9"/>
        <v>#NAME?</v>
      </c>
      <c r="Y33" s="38" t="s">
        <v>83</v>
      </c>
      <c r="Z33" s="41" t="s">
        <v>83</v>
      </c>
      <c r="AA33" s="38" t="s">
        <v>100</v>
      </c>
      <c r="AB33" s="30" t="e">
        <f t="shared" ca="1" si="11"/>
        <v>#NAME?</v>
      </c>
      <c r="AC33" s="42" t="e">
        <f t="shared" ca="1" si="12"/>
        <v>#NAME?</v>
      </c>
      <c r="AD33" s="34"/>
      <c r="AE33" s="42" t="e">
        <f t="shared" ca="1" si="0"/>
        <v>#NAME?</v>
      </c>
      <c r="AF33" s="30" t="e">
        <f t="shared" ca="1" si="13"/>
        <v>#NAME?</v>
      </c>
      <c r="AG33" s="64" t="s">
        <v>165</v>
      </c>
      <c r="AH33" s="30">
        <v>4</v>
      </c>
      <c r="AI33" s="64" t="s">
        <v>166</v>
      </c>
      <c r="AJ33" s="30">
        <v>2</v>
      </c>
      <c r="AK33" s="64" t="s">
        <v>167</v>
      </c>
      <c r="AL33" s="30">
        <v>5</v>
      </c>
      <c r="AM33" s="64" t="s">
        <v>168</v>
      </c>
      <c r="AN33" s="30">
        <v>4</v>
      </c>
      <c r="AO33" s="64" t="s">
        <v>164</v>
      </c>
      <c r="AP33" s="30">
        <v>4</v>
      </c>
      <c r="AQ33" s="64" t="s">
        <v>163</v>
      </c>
      <c r="AR33" s="30">
        <v>4</v>
      </c>
      <c r="AS33" s="42">
        <f t="shared" si="14"/>
        <v>3.8333333333333335</v>
      </c>
      <c r="AT33" s="34"/>
      <c r="AU33" s="42" t="e">
        <f t="shared" ca="1" si="15"/>
        <v>#NAME?</v>
      </c>
      <c r="AV33" s="30" t="e">
        <f t="shared" ca="1" si="16"/>
        <v>#NAME?</v>
      </c>
      <c r="AW33" s="30" t="e">
        <f t="shared" ca="1" si="1"/>
        <v>#NAME?</v>
      </c>
      <c r="AX33" s="30" t="e">
        <f t="shared" ca="1" si="2"/>
        <v>#NAME?</v>
      </c>
      <c r="AY33" s="30" t="e">
        <f t="shared" ca="1" si="17"/>
        <v>#NAME?</v>
      </c>
    </row>
    <row r="34" spans="1:51" ht="56.25">
      <c r="A34" s="31"/>
      <c r="B34" s="30" t="s">
        <v>80</v>
      </c>
      <c r="C34" s="30">
        <v>4</v>
      </c>
      <c r="D34" s="34" t="s">
        <v>87</v>
      </c>
      <c r="E34" s="30" t="s">
        <v>90</v>
      </c>
      <c r="F34" s="34" t="s">
        <v>60</v>
      </c>
      <c r="G34" s="73"/>
      <c r="H34" s="33" t="s">
        <v>1</v>
      </c>
      <c r="I34" s="34"/>
      <c r="J34" s="39"/>
      <c r="K34" s="39"/>
      <c r="L34" s="40">
        <v>12000000</v>
      </c>
      <c r="M34" s="39">
        <v>27.6968</v>
      </c>
      <c r="N34" s="39">
        <v>3.03971E-2</v>
      </c>
      <c r="O34" s="40">
        <v>364765.2</v>
      </c>
      <c r="P34" s="37">
        <f t="shared" si="3"/>
        <v>1.0974950174749429E-3</v>
      </c>
      <c r="Q34" s="30" t="e">
        <f t="shared" ca="1" si="4"/>
        <v>#NAME?</v>
      </c>
      <c r="R34" s="34"/>
      <c r="S34" s="51">
        <f t="shared" si="5"/>
        <v>2.4317680000000001E-2</v>
      </c>
      <c r="T34" s="38">
        <v>0.8</v>
      </c>
      <c r="U34" s="30" t="e">
        <f t="shared" ca="1" si="6"/>
        <v>#NAME?</v>
      </c>
      <c r="V34" s="51">
        <f t="shared" si="7"/>
        <v>6.0794199999999986E-3</v>
      </c>
      <c r="W34" s="38">
        <f t="shared" si="8"/>
        <v>0.19999999999999996</v>
      </c>
      <c r="X34" s="30" t="e">
        <f t="shared" ca="1" si="9"/>
        <v>#NAME?</v>
      </c>
      <c r="Y34" s="38" t="s">
        <v>83</v>
      </c>
      <c r="Z34" s="41" t="s">
        <v>83</v>
      </c>
      <c r="AA34" s="38" t="s">
        <v>100</v>
      </c>
      <c r="AB34" s="30" t="e">
        <f t="shared" ca="1" si="11"/>
        <v>#NAME?</v>
      </c>
      <c r="AC34" s="42" t="e">
        <f t="shared" ca="1" si="12"/>
        <v>#NAME?</v>
      </c>
      <c r="AD34" s="34"/>
      <c r="AE34" s="42" t="e">
        <f t="shared" ca="1" si="0"/>
        <v>#NAME?</v>
      </c>
      <c r="AF34" s="30" t="e">
        <f t="shared" ca="1" si="13"/>
        <v>#NAME?</v>
      </c>
      <c r="AG34" s="64" t="s">
        <v>165</v>
      </c>
      <c r="AH34" s="30">
        <v>4</v>
      </c>
      <c r="AI34" s="64" t="s">
        <v>166</v>
      </c>
      <c r="AJ34" s="30">
        <v>2</v>
      </c>
      <c r="AK34" s="64" t="s">
        <v>167</v>
      </c>
      <c r="AL34" s="30">
        <v>5</v>
      </c>
      <c r="AM34" s="64" t="s">
        <v>168</v>
      </c>
      <c r="AN34" s="30">
        <v>4</v>
      </c>
      <c r="AO34" s="64" t="s">
        <v>164</v>
      </c>
      <c r="AP34" s="30">
        <v>4</v>
      </c>
      <c r="AQ34" s="64" t="s">
        <v>163</v>
      </c>
      <c r="AR34" s="30">
        <v>4</v>
      </c>
      <c r="AS34" s="42">
        <f t="shared" si="14"/>
        <v>3.8333333333333335</v>
      </c>
      <c r="AT34" s="34"/>
      <c r="AU34" s="42" t="e">
        <f t="shared" ca="1" si="15"/>
        <v>#NAME?</v>
      </c>
      <c r="AV34" s="30" t="e">
        <f t="shared" ca="1" si="16"/>
        <v>#NAME?</v>
      </c>
      <c r="AW34" s="30" t="e">
        <f t="shared" ca="1" si="1"/>
        <v>#NAME?</v>
      </c>
      <c r="AX34" s="30" t="e">
        <f t="shared" ca="1" si="2"/>
        <v>#NAME?</v>
      </c>
      <c r="AY34" s="30" t="e">
        <f t="shared" ca="1" si="17"/>
        <v>#NAME?</v>
      </c>
    </row>
    <row r="35" spans="1:51" ht="56.25">
      <c r="A35" s="31"/>
      <c r="B35" s="30" t="s">
        <v>80</v>
      </c>
      <c r="C35" s="30">
        <v>4</v>
      </c>
      <c r="D35" s="34" t="s">
        <v>87</v>
      </c>
      <c r="E35" s="30" t="s">
        <v>90</v>
      </c>
      <c r="F35" s="34" t="s">
        <v>61</v>
      </c>
      <c r="G35" s="73"/>
      <c r="H35" s="33" t="s">
        <v>73</v>
      </c>
      <c r="I35" s="34"/>
      <c r="J35" s="39">
        <v>3.56</v>
      </c>
      <c r="K35" s="39"/>
      <c r="L35" s="40">
        <v>12000000</v>
      </c>
      <c r="M35" s="39">
        <v>1.2837700000000001</v>
      </c>
      <c r="N35" s="39">
        <v>5.0132900000000001E-2</v>
      </c>
      <c r="O35" s="40">
        <v>601594.80000000005</v>
      </c>
      <c r="P35" s="37">
        <f t="shared" si="3"/>
        <v>3.9051309814063268E-2</v>
      </c>
      <c r="Q35" s="30" t="e">
        <f t="shared" ca="1" si="4"/>
        <v>#NAME?</v>
      </c>
      <c r="R35" s="34"/>
      <c r="S35" s="51">
        <f t="shared" si="5"/>
        <v>4.0106320000000001E-2</v>
      </c>
      <c r="T35" s="38">
        <v>0.8</v>
      </c>
      <c r="U35" s="30" t="e">
        <f t="shared" ca="1" si="6"/>
        <v>#NAME?</v>
      </c>
      <c r="V35" s="51">
        <f t="shared" si="7"/>
        <v>1.0026579999999998E-2</v>
      </c>
      <c r="W35" s="38">
        <f t="shared" si="8"/>
        <v>0.19999999999999996</v>
      </c>
      <c r="X35" s="30" t="e">
        <f t="shared" ca="1" si="9"/>
        <v>#NAME?</v>
      </c>
      <c r="Y35" s="38" t="s">
        <v>93</v>
      </c>
      <c r="Z35" s="30" t="e">
        <f t="shared" ca="1" si="10"/>
        <v>#NAME?</v>
      </c>
      <c r="AA35" s="38" t="s">
        <v>99</v>
      </c>
      <c r="AB35" s="30" t="e">
        <f t="shared" ca="1" si="11"/>
        <v>#NAME?</v>
      </c>
      <c r="AC35" s="42" t="e">
        <f t="shared" ca="1" si="12"/>
        <v>#NAME?</v>
      </c>
      <c r="AD35" s="34"/>
      <c r="AE35" s="42" t="e">
        <f t="shared" ca="1" si="0"/>
        <v>#NAME?</v>
      </c>
      <c r="AF35" s="30" t="e">
        <f t="shared" ca="1" si="13"/>
        <v>#NAME?</v>
      </c>
      <c r="AG35" s="64" t="s">
        <v>165</v>
      </c>
      <c r="AH35" s="30">
        <v>4</v>
      </c>
      <c r="AI35" s="64" t="s">
        <v>166</v>
      </c>
      <c r="AJ35" s="30">
        <v>2</v>
      </c>
      <c r="AK35" s="64" t="s">
        <v>167</v>
      </c>
      <c r="AL35" s="30">
        <v>5</v>
      </c>
      <c r="AM35" s="64" t="s">
        <v>168</v>
      </c>
      <c r="AN35" s="30">
        <v>4</v>
      </c>
      <c r="AO35" s="64" t="s">
        <v>164</v>
      </c>
      <c r="AP35" s="30">
        <v>4</v>
      </c>
      <c r="AQ35" s="64" t="s">
        <v>163</v>
      </c>
      <c r="AR35" s="30">
        <v>4</v>
      </c>
      <c r="AS35" s="42">
        <f t="shared" si="14"/>
        <v>3.8333333333333335</v>
      </c>
      <c r="AT35" s="34"/>
      <c r="AU35" s="42" t="e">
        <f t="shared" ca="1" si="15"/>
        <v>#NAME?</v>
      </c>
      <c r="AV35" s="30" t="e">
        <f t="shared" ca="1" si="16"/>
        <v>#NAME?</v>
      </c>
      <c r="AW35" s="30" t="e">
        <f t="shared" ca="1" si="1"/>
        <v>#NAME?</v>
      </c>
      <c r="AX35" s="30" t="e">
        <f t="shared" ca="1" si="2"/>
        <v>#NAME?</v>
      </c>
      <c r="AY35" s="30" t="e">
        <f t="shared" ca="1" si="17"/>
        <v>#NAME?</v>
      </c>
    </row>
    <row r="36" spans="1:51" ht="56.25">
      <c r="A36" s="31"/>
      <c r="B36" s="30" t="s">
        <v>80</v>
      </c>
      <c r="C36" s="30">
        <v>4</v>
      </c>
      <c r="D36" s="34" t="s">
        <v>86</v>
      </c>
      <c r="E36" s="30" t="s">
        <v>90</v>
      </c>
      <c r="F36" s="34" t="s">
        <v>61</v>
      </c>
      <c r="G36" s="73"/>
      <c r="H36" s="33" t="s">
        <v>1</v>
      </c>
      <c r="I36" s="34"/>
      <c r="J36" s="39"/>
      <c r="K36" s="39"/>
      <c r="L36" s="40">
        <v>12000000</v>
      </c>
      <c r="M36" s="39">
        <v>7.4947299999999997</v>
      </c>
      <c r="N36" s="39">
        <v>9.0160199999999996E-3</v>
      </c>
      <c r="O36" s="40">
        <v>108192.23999999999</v>
      </c>
      <c r="P36" s="37">
        <f t="shared" si="3"/>
        <v>1.2029812948565191E-3</v>
      </c>
      <c r="Q36" s="30" t="e">
        <f t="shared" ca="1" si="4"/>
        <v>#NAME?</v>
      </c>
      <c r="R36" s="34"/>
      <c r="S36" s="51">
        <f t="shared" si="5"/>
        <v>0</v>
      </c>
      <c r="T36" s="38">
        <v>0</v>
      </c>
      <c r="U36" s="30" t="e">
        <f t="shared" ca="1" si="6"/>
        <v>#NAME?</v>
      </c>
      <c r="V36" s="51">
        <f t="shared" si="7"/>
        <v>9.0160199999999996E-3</v>
      </c>
      <c r="W36" s="38">
        <f t="shared" si="8"/>
        <v>1</v>
      </c>
      <c r="X36" s="30" t="e">
        <f t="shared" ca="1" si="9"/>
        <v>#NAME?</v>
      </c>
      <c r="Y36" s="38" t="s">
        <v>93</v>
      </c>
      <c r="Z36" s="30" t="e">
        <f t="shared" ca="1" si="10"/>
        <v>#NAME?</v>
      </c>
      <c r="AA36" s="38" t="s">
        <v>100</v>
      </c>
      <c r="AB36" s="30" t="e">
        <f t="shared" ca="1" si="11"/>
        <v>#NAME?</v>
      </c>
      <c r="AC36" s="42" t="e">
        <f t="shared" ca="1" si="12"/>
        <v>#NAME?</v>
      </c>
      <c r="AD36" s="34"/>
      <c r="AE36" s="42" t="e">
        <f t="shared" ca="1" si="0"/>
        <v>#NAME?</v>
      </c>
      <c r="AF36" s="30" t="e">
        <f t="shared" ca="1" si="13"/>
        <v>#NAME?</v>
      </c>
      <c r="AG36" s="64" t="s">
        <v>165</v>
      </c>
      <c r="AH36" s="30">
        <v>4</v>
      </c>
      <c r="AI36" s="64" t="s">
        <v>166</v>
      </c>
      <c r="AJ36" s="30">
        <v>2</v>
      </c>
      <c r="AK36" s="64" t="s">
        <v>167</v>
      </c>
      <c r="AL36" s="30">
        <v>5</v>
      </c>
      <c r="AM36" s="64" t="s">
        <v>168</v>
      </c>
      <c r="AN36" s="30">
        <v>4</v>
      </c>
      <c r="AO36" s="64" t="s">
        <v>164</v>
      </c>
      <c r="AP36" s="30">
        <v>4</v>
      </c>
      <c r="AQ36" s="64" t="s">
        <v>163</v>
      </c>
      <c r="AR36" s="30">
        <v>4</v>
      </c>
      <c r="AS36" s="42">
        <f t="shared" si="14"/>
        <v>3.8333333333333335</v>
      </c>
      <c r="AT36" s="34"/>
      <c r="AU36" s="42" t="e">
        <f t="shared" ca="1" si="15"/>
        <v>#NAME?</v>
      </c>
      <c r="AV36" s="30" t="e">
        <f t="shared" ca="1" si="16"/>
        <v>#NAME?</v>
      </c>
      <c r="AW36" s="30" t="e">
        <f t="shared" ca="1" si="1"/>
        <v>#NAME?</v>
      </c>
      <c r="AX36" s="30" t="e">
        <f t="shared" ca="1" si="2"/>
        <v>#NAME?</v>
      </c>
      <c r="AY36" s="30" t="e">
        <f t="shared" ca="1" si="17"/>
        <v>#NAME?</v>
      </c>
    </row>
    <row r="37" spans="1:51" ht="56.25">
      <c r="A37" s="31"/>
      <c r="B37" s="30" t="s">
        <v>80</v>
      </c>
      <c r="C37" s="30">
        <v>4</v>
      </c>
      <c r="D37" s="34" t="s">
        <v>87</v>
      </c>
      <c r="E37" s="30" t="s">
        <v>90</v>
      </c>
      <c r="F37" s="34" t="s">
        <v>61</v>
      </c>
      <c r="G37" s="73"/>
      <c r="H37" s="33" t="s">
        <v>1</v>
      </c>
      <c r="I37" s="34"/>
      <c r="J37" s="39"/>
      <c r="K37" s="39"/>
      <c r="L37" s="40">
        <v>12000000</v>
      </c>
      <c r="M37" s="39">
        <v>7.4947299999999997</v>
      </c>
      <c r="N37" s="39">
        <v>0.72550199999999998</v>
      </c>
      <c r="O37" s="40">
        <v>8706024</v>
      </c>
      <c r="P37" s="37">
        <f t="shared" si="3"/>
        <v>9.6801619271141184E-2</v>
      </c>
      <c r="Q37" s="30" t="e">
        <f t="shared" ca="1" si="4"/>
        <v>#NAME?</v>
      </c>
      <c r="R37" s="34"/>
      <c r="S37" s="51">
        <f t="shared" si="5"/>
        <v>0</v>
      </c>
      <c r="T37" s="38">
        <v>0</v>
      </c>
      <c r="U37" s="30" t="e">
        <f t="shared" ca="1" si="6"/>
        <v>#NAME?</v>
      </c>
      <c r="V37" s="51">
        <f t="shared" si="7"/>
        <v>0.72550199999999998</v>
      </c>
      <c r="W37" s="38">
        <f t="shared" si="8"/>
        <v>1</v>
      </c>
      <c r="X37" s="30" t="e">
        <f t="shared" ca="1" si="9"/>
        <v>#NAME?</v>
      </c>
      <c r="Y37" s="38" t="s">
        <v>93</v>
      </c>
      <c r="Z37" s="30" t="e">
        <f t="shared" ca="1" si="10"/>
        <v>#NAME?</v>
      </c>
      <c r="AA37" s="38" t="s">
        <v>100</v>
      </c>
      <c r="AB37" s="30" t="e">
        <f t="shared" ca="1" si="11"/>
        <v>#NAME?</v>
      </c>
      <c r="AC37" s="42" t="e">
        <f t="shared" ca="1" si="12"/>
        <v>#NAME?</v>
      </c>
      <c r="AD37" s="34"/>
      <c r="AE37" s="42" t="e">
        <f t="shared" ca="1" si="0"/>
        <v>#NAME?</v>
      </c>
      <c r="AF37" s="30" t="e">
        <f t="shared" ca="1" si="13"/>
        <v>#NAME?</v>
      </c>
      <c r="AG37" s="64" t="s">
        <v>165</v>
      </c>
      <c r="AH37" s="30">
        <v>4</v>
      </c>
      <c r="AI37" s="64" t="s">
        <v>166</v>
      </c>
      <c r="AJ37" s="30">
        <v>2</v>
      </c>
      <c r="AK37" s="64" t="s">
        <v>167</v>
      </c>
      <c r="AL37" s="30">
        <v>5</v>
      </c>
      <c r="AM37" s="64" t="s">
        <v>168</v>
      </c>
      <c r="AN37" s="30">
        <v>4</v>
      </c>
      <c r="AO37" s="64" t="s">
        <v>164</v>
      </c>
      <c r="AP37" s="30">
        <v>4</v>
      </c>
      <c r="AQ37" s="64" t="s">
        <v>163</v>
      </c>
      <c r="AR37" s="30">
        <v>4</v>
      </c>
      <c r="AS37" s="42">
        <f t="shared" si="14"/>
        <v>3.8333333333333335</v>
      </c>
      <c r="AT37" s="34"/>
      <c r="AU37" s="42" t="e">
        <f t="shared" ca="1" si="15"/>
        <v>#NAME?</v>
      </c>
      <c r="AV37" s="30" t="e">
        <f t="shared" ca="1" si="16"/>
        <v>#NAME?</v>
      </c>
      <c r="AW37" s="30" t="e">
        <f t="shared" ca="1" si="1"/>
        <v>#NAME?</v>
      </c>
      <c r="AX37" s="30" t="e">
        <f t="shared" ca="1" si="2"/>
        <v>#NAME?</v>
      </c>
      <c r="AY37" s="30" t="e">
        <f t="shared" ca="1" si="17"/>
        <v>#NAME?</v>
      </c>
    </row>
    <row r="38" spans="1:51" ht="56.25">
      <c r="A38" s="31"/>
      <c r="B38" s="30" t="s">
        <v>80</v>
      </c>
      <c r="C38" s="30">
        <v>4</v>
      </c>
      <c r="D38" s="34" t="s">
        <v>86</v>
      </c>
      <c r="E38" s="30" t="s">
        <v>90</v>
      </c>
      <c r="F38" s="34" t="s">
        <v>62</v>
      </c>
      <c r="G38" s="73"/>
      <c r="H38" s="33" t="s">
        <v>75</v>
      </c>
      <c r="I38" s="34"/>
      <c r="J38" s="39"/>
      <c r="K38" s="39"/>
      <c r="L38" s="40">
        <v>12000000</v>
      </c>
      <c r="M38" s="39">
        <v>1.51983</v>
      </c>
      <c r="N38" s="39">
        <v>2.63532E-2</v>
      </c>
      <c r="O38" s="40">
        <v>316238.40000000002</v>
      </c>
      <c r="P38" s="37">
        <f t="shared" si="3"/>
        <v>1.7339570873058169E-2</v>
      </c>
      <c r="Q38" s="30" t="e">
        <f t="shared" ca="1" si="4"/>
        <v>#NAME?</v>
      </c>
      <c r="R38" s="34"/>
      <c r="S38" s="51">
        <f t="shared" si="5"/>
        <v>1.31766E-2</v>
      </c>
      <c r="T38" s="38">
        <v>0.5</v>
      </c>
      <c r="U38" s="30" t="e">
        <f t="shared" ca="1" si="6"/>
        <v>#NAME?</v>
      </c>
      <c r="V38" s="51">
        <f t="shared" si="7"/>
        <v>1.31766E-2</v>
      </c>
      <c r="W38" s="38">
        <f t="shared" si="8"/>
        <v>0.5</v>
      </c>
      <c r="X38" s="30" t="e">
        <f t="shared" ca="1" si="9"/>
        <v>#NAME?</v>
      </c>
      <c r="Y38" s="38" t="s">
        <v>83</v>
      </c>
      <c r="Z38" s="38" t="s">
        <v>83</v>
      </c>
      <c r="AA38" s="38" t="s">
        <v>100</v>
      </c>
      <c r="AB38" s="30" t="e">
        <f t="shared" ca="1" si="11"/>
        <v>#NAME?</v>
      </c>
      <c r="AC38" s="42" t="e">
        <f t="shared" ca="1" si="12"/>
        <v>#NAME?</v>
      </c>
      <c r="AD38" s="34"/>
      <c r="AE38" s="42" t="e">
        <f t="shared" ref="AE38:AE69" ca="1" si="18">AVERAGE(Q38,AC38)</f>
        <v>#NAME?</v>
      </c>
      <c r="AF38" s="30" t="e">
        <f t="shared" ca="1" si="13"/>
        <v>#NAME?</v>
      </c>
      <c r="AG38" s="64" t="s">
        <v>165</v>
      </c>
      <c r="AH38" s="30">
        <v>4</v>
      </c>
      <c r="AI38" s="64" t="s">
        <v>166</v>
      </c>
      <c r="AJ38" s="30">
        <v>2</v>
      </c>
      <c r="AK38" s="64" t="s">
        <v>167</v>
      </c>
      <c r="AL38" s="30">
        <v>5</v>
      </c>
      <c r="AM38" s="64" t="s">
        <v>168</v>
      </c>
      <c r="AN38" s="30">
        <v>4</v>
      </c>
      <c r="AO38" s="64" t="s">
        <v>164</v>
      </c>
      <c r="AP38" s="30">
        <v>4</v>
      </c>
      <c r="AQ38" s="64" t="s">
        <v>163</v>
      </c>
      <c r="AR38" s="30">
        <v>4</v>
      </c>
      <c r="AS38" s="42">
        <f t="shared" si="14"/>
        <v>3.8333333333333335</v>
      </c>
      <c r="AT38" s="34"/>
      <c r="AU38" s="42" t="e">
        <f t="shared" ca="1" si="15"/>
        <v>#NAME?</v>
      </c>
      <c r="AV38" s="30" t="e">
        <f t="shared" ca="1" si="16"/>
        <v>#NAME?</v>
      </c>
      <c r="AW38" s="30" t="e">
        <f t="shared" ref="AW38:AW69" ca="1" si="19">_xlfn.IFS(AND(E38="COASTAL",OR(H38="NIA",H38="Barangay",H38="Private")),4,AND(E38="COASTAL",OR(H38="Provincial",H38="City")),3,AND(E38="COASTAL",H38="National"),2,AND(E38="LOWLAND",OR(H38="NIA",H38="Barangay",H38="Private")),3,AND(E38="LOWLAND",OR(H38="Provincial",H38="City")),2,AND(E38="LOWLAND",H38="National"),1,AND(E38="UPLAND",OR(H38="NIA",H38="Barangay",H38="Private")),2,AND(E38="UPLAND",OR(H38="Provincial",H38="City")),1,AND(E38="UPLAND",H38="National"),1,AND(E38="URBAN",OR(H38="NIA",H38="Barangay",H38="Private")),1,AND(E38="URBAN",OR(H38="Provincial",H38="City")),1,AND(E38="URBAN",H38="National"),1)</f>
        <v>#NAME?</v>
      </c>
      <c r="AX38" s="30" t="e">
        <f t="shared" ref="AX38:AX69" ca="1" si="20">AW38*C38</f>
        <v>#NAME?</v>
      </c>
      <c r="AY38" s="30" t="e">
        <f t="shared" ca="1" si="17"/>
        <v>#NAME?</v>
      </c>
    </row>
    <row r="39" spans="1:51" ht="56.25">
      <c r="A39" s="31"/>
      <c r="B39" s="30" t="s">
        <v>80</v>
      </c>
      <c r="C39" s="30">
        <v>4</v>
      </c>
      <c r="D39" s="34" t="s">
        <v>87</v>
      </c>
      <c r="E39" s="30" t="s">
        <v>90</v>
      </c>
      <c r="F39" s="34" t="s">
        <v>62</v>
      </c>
      <c r="G39" s="73"/>
      <c r="H39" s="33" t="s">
        <v>75</v>
      </c>
      <c r="I39" s="34"/>
      <c r="J39" s="39"/>
      <c r="K39" s="39"/>
      <c r="L39" s="40">
        <v>12000000</v>
      </c>
      <c r="M39" s="39">
        <v>1.51983</v>
      </c>
      <c r="N39" s="39">
        <v>0.24019299999999999</v>
      </c>
      <c r="O39" s="40">
        <v>2882316</v>
      </c>
      <c r="P39" s="37">
        <f t="shared" si="3"/>
        <v>0.15803938598395872</v>
      </c>
      <c r="Q39" s="30" t="e">
        <f t="shared" ca="1" si="4"/>
        <v>#NAME?</v>
      </c>
      <c r="R39" s="34"/>
      <c r="S39" s="51">
        <f t="shared" si="5"/>
        <v>0.12009649999999999</v>
      </c>
      <c r="T39" s="38">
        <v>0.5</v>
      </c>
      <c r="U39" s="30" t="e">
        <f t="shared" ca="1" si="6"/>
        <v>#NAME?</v>
      </c>
      <c r="V39" s="51">
        <f t="shared" si="7"/>
        <v>0.12009649999999999</v>
      </c>
      <c r="W39" s="38">
        <f t="shared" si="8"/>
        <v>0.5</v>
      </c>
      <c r="X39" s="30" t="e">
        <f t="shared" ca="1" si="9"/>
        <v>#NAME?</v>
      </c>
      <c r="Y39" s="38" t="s">
        <v>83</v>
      </c>
      <c r="Z39" s="38" t="s">
        <v>83</v>
      </c>
      <c r="AA39" s="38" t="s">
        <v>100</v>
      </c>
      <c r="AB39" s="30" t="e">
        <f t="shared" ca="1" si="11"/>
        <v>#NAME?</v>
      </c>
      <c r="AC39" s="42" t="e">
        <f t="shared" ca="1" si="12"/>
        <v>#NAME?</v>
      </c>
      <c r="AD39" s="34"/>
      <c r="AE39" s="42" t="e">
        <f t="shared" ca="1" si="18"/>
        <v>#NAME?</v>
      </c>
      <c r="AF39" s="30" t="e">
        <f t="shared" ca="1" si="13"/>
        <v>#NAME?</v>
      </c>
      <c r="AG39" s="64" t="s">
        <v>165</v>
      </c>
      <c r="AH39" s="30">
        <v>4</v>
      </c>
      <c r="AI39" s="64" t="s">
        <v>166</v>
      </c>
      <c r="AJ39" s="30">
        <v>2</v>
      </c>
      <c r="AK39" s="64" t="s">
        <v>167</v>
      </c>
      <c r="AL39" s="30">
        <v>5</v>
      </c>
      <c r="AM39" s="64" t="s">
        <v>168</v>
      </c>
      <c r="AN39" s="30">
        <v>4</v>
      </c>
      <c r="AO39" s="64" t="s">
        <v>164</v>
      </c>
      <c r="AP39" s="30">
        <v>4</v>
      </c>
      <c r="AQ39" s="64" t="s">
        <v>163</v>
      </c>
      <c r="AR39" s="30">
        <v>4</v>
      </c>
      <c r="AS39" s="42">
        <f t="shared" si="14"/>
        <v>3.8333333333333335</v>
      </c>
      <c r="AT39" s="34"/>
      <c r="AU39" s="42" t="e">
        <f t="shared" ca="1" si="15"/>
        <v>#NAME?</v>
      </c>
      <c r="AV39" s="30" t="e">
        <f t="shared" ca="1" si="16"/>
        <v>#NAME?</v>
      </c>
      <c r="AW39" s="30" t="e">
        <f t="shared" ca="1" si="19"/>
        <v>#NAME?</v>
      </c>
      <c r="AX39" s="30" t="e">
        <f t="shared" ca="1" si="20"/>
        <v>#NAME?</v>
      </c>
      <c r="AY39" s="30" t="e">
        <f t="shared" ca="1" si="17"/>
        <v>#NAME?</v>
      </c>
    </row>
    <row r="40" spans="1:51" ht="56.25">
      <c r="A40" s="31"/>
      <c r="B40" s="30" t="s">
        <v>80</v>
      </c>
      <c r="C40" s="30">
        <v>4</v>
      </c>
      <c r="D40" s="34" t="s">
        <v>87</v>
      </c>
      <c r="E40" s="30" t="s">
        <v>90</v>
      </c>
      <c r="F40" s="34" t="s">
        <v>62</v>
      </c>
      <c r="G40" s="73"/>
      <c r="H40" s="33" t="s">
        <v>1</v>
      </c>
      <c r="I40" s="34"/>
      <c r="J40" s="39"/>
      <c r="K40" s="39"/>
      <c r="L40" s="40">
        <v>12000000</v>
      </c>
      <c r="M40" s="39">
        <v>12.4483</v>
      </c>
      <c r="N40" s="39">
        <v>0.43285200000000001</v>
      </c>
      <c r="O40" s="40">
        <v>5194224</v>
      </c>
      <c r="P40" s="37">
        <f t="shared" si="3"/>
        <v>3.4771976896443693E-2</v>
      </c>
      <c r="Q40" s="30" t="e">
        <f t="shared" ca="1" si="4"/>
        <v>#NAME?</v>
      </c>
      <c r="R40" s="34"/>
      <c r="S40" s="51">
        <f t="shared" si="5"/>
        <v>0</v>
      </c>
      <c r="T40" s="38">
        <v>0</v>
      </c>
      <c r="U40" s="30" t="e">
        <f t="shared" ca="1" si="6"/>
        <v>#NAME?</v>
      </c>
      <c r="V40" s="51">
        <f t="shared" si="7"/>
        <v>0.43285200000000001</v>
      </c>
      <c r="W40" s="38">
        <f t="shared" si="8"/>
        <v>1</v>
      </c>
      <c r="X40" s="30" t="e">
        <f t="shared" ca="1" si="9"/>
        <v>#NAME?</v>
      </c>
      <c r="Y40" s="38" t="s">
        <v>83</v>
      </c>
      <c r="Z40" s="38" t="s">
        <v>83</v>
      </c>
      <c r="AA40" s="38" t="s">
        <v>102</v>
      </c>
      <c r="AB40" s="30" t="e">
        <f t="shared" ca="1" si="11"/>
        <v>#NAME?</v>
      </c>
      <c r="AC40" s="42" t="e">
        <f t="shared" ca="1" si="12"/>
        <v>#NAME?</v>
      </c>
      <c r="AD40" s="34"/>
      <c r="AE40" s="42" t="e">
        <f t="shared" ca="1" si="18"/>
        <v>#NAME?</v>
      </c>
      <c r="AF40" s="30" t="e">
        <f t="shared" ca="1" si="13"/>
        <v>#NAME?</v>
      </c>
      <c r="AG40" s="64" t="s">
        <v>165</v>
      </c>
      <c r="AH40" s="30">
        <v>4</v>
      </c>
      <c r="AI40" s="64" t="s">
        <v>166</v>
      </c>
      <c r="AJ40" s="30">
        <v>2</v>
      </c>
      <c r="AK40" s="64" t="s">
        <v>167</v>
      </c>
      <c r="AL40" s="30">
        <v>5</v>
      </c>
      <c r="AM40" s="64" t="s">
        <v>168</v>
      </c>
      <c r="AN40" s="30">
        <v>4</v>
      </c>
      <c r="AO40" s="64" t="s">
        <v>164</v>
      </c>
      <c r="AP40" s="30">
        <v>4</v>
      </c>
      <c r="AQ40" s="64" t="s">
        <v>163</v>
      </c>
      <c r="AR40" s="30">
        <v>4</v>
      </c>
      <c r="AS40" s="42">
        <f t="shared" si="14"/>
        <v>3.8333333333333335</v>
      </c>
      <c r="AT40" s="34"/>
      <c r="AU40" s="42" t="e">
        <f t="shared" ca="1" si="15"/>
        <v>#NAME?</v>
      </c>
      <c r="AV40" s="30" t="e">
        <f t="shared" ca="1" si="16"/>
        <v>#NAME?</v>
      </c>
      <c r="AW40" s="30" t="e">
        <f t="shared" ca="1" si="19"/>
        <v>#NAME?</v>
      </c>
      <c r="AX40" s="30" t="e">
        <f t="shared" ca="1" si="20"/>
        <v>#NAME?</v>
      </c>
      <c r="AY40" s="30" t="e">
        <f t="shared" ca="1" si="17"/>
        <v>#NAME?</v>
      </c>
    </row>
    <row r="41" spans="1:51" ht="56.25">
      <c r="A41" s="31"/>
      <c r="B41" s="30" t="s">
        <v>80</v>
      </c>
      <c r="C41" s="30">
        <v>4</v>
      </c>
      <c r="D41" s="34" t="s">
        <v>87</v>
      </c>
      <c r="E41" s="30" t="s">
        <v>90</v>
      </c>
      <c r="F41" s="34" t="s">
        <v>63</v>
      </c>
      <c r="G41" s="73"/>
      <c r="H41" s="33" t="s">
        <v>1</v>
      </c>
      <c r="I41" s="34"/>
      <c r="J41" s="39"/>
      <c r="K41" s="39"/>
      <c r="L41" s="40">
        <v>12000000</v>
      </c>
      <c r="M41" s="39">
        <v>6.4452999999999996</v>
      </c>
      <c r="N41" s="39">
        <v>0.46035799999999999</v>
      </c>
      <c r="O41" s="40">
        <v>5524296</v>
      </c>
      <c r="P41" s="37">
        <f t="shared" si="3"/>
        <v>7.1425379734069788E-2</v>
      </c>
      <c r="Q41" s="30" t="e">
        <f t="shared" ca="1" si="4"/>
        <v>#NAME?</v>
      </c>
      <c r="R41" s="34"/>
      <c r="S41" s="51">
        <f t="shared" si="5"/>
        <v>0.39130429999999999</v>
      </c>
      <c r="T41" s="38">
        <v>0.85</v>
      </c>
      <c r="U41" s="30" t="e">
        <f t="shared" ca="1" si="6"/>
        <v>#NAME?</v>
      </c>
      <c r="V41" s="51">
        <f t="shared" si="7"/>
        <v>6.905370000000001E-2</v>
      </c>
      <c r="W41" s="38">
        <f t="shared" si="8"/>
        <v>0.15000000000000002</v>
      </c>
      <c r="X41" s="30" t="e">
        <f t="shared" ca="1" si="9"/>
        <v>#NAME?</v>
      </c>
      <c r="Y41" s="38" t="s">
        <v>83</v>
      </c>
      <c r="Z41" s="38" t="s">
        <v>83</v>
      </c>
      <c r="AA41" s="38" t="s">
        <v>100</v>
      </c>
      <c r="AB41" s="30" t="e">
        <f t="shared" ca="1" si="11"/>
        <v>#NAME?</v>
      </c>
      <c r="AC41" s="42" t="e">
        <f t="shared" ca="1" si="12"/>
        <v>#NAME?</v>
      </c>
      <c r="AD41" s="34"/>
      <c r="AE41" s="42" t="e">
        <f t="shared" ca="1" si="18"/>
        <v>#NAME?</v>
      </c>
      <c r="AF41" s="30" t="e">
        <f t="shared" ca="1" si="13"/>
        <v>#NAME?</v>
      </c>
      <c r="AG41" s="64" t="s">
        <v>165</v>
      </c>
      <c r="AH41" s="30">
        <v>4</v>
      </c>
      <c r="AI41" s="64" t="s">
        <v>166</v>
      </c>
      <c r="AJ41" s="30">
        <v>2</v>
      </c>
      <c r="AK41" s="64" t="s">
        <v>167</v>
      </c>
      <c r="AL41" s="30">
        <v>5</v>
      </c>
      <c r="AM41" s="64" t="s">
        <v>168</v>
      </c>
      <c r="AN41" s="30">
        <v>4</v>
      </c>
      <c r="AO41" s="64" t="s">
        <v>164</v>
      </c>
      <c r="AP41" s="30">
        <v>4</v>
      </c>
      <c r="AQ41" s="64" t="s">
        <v>163</v>
      </c>
      <c r="AR41" s="30">
        <v>4</v>
      </c>
      <c r="AS41" s="42">
        <f t="shared" si="14"/>
        <v>3.8333333333333335</v>
      </c>
      <c r="AT41" s="34"/>
      <c r="AU41" s="42" t="e">
        <f t="shared" ca="1" si="15"/>
        <v>#NAME?</v>
      </c>
      <c r="AV41" s="30" t="e">
        <f t="shared" ca="1" si="16"/>
        <v>#NAME?</v>
      </c>
      <c r="AW41" s="30" t="e">
        <f t="shared" ca="1" si="19"/>
        <v>#NAME?</v>
      </c>
      <c r="AX41" s="30" t="e">
        <f t="shared" ca="1" si="20"/>
        <v>#NAME?</v>
      </c>
      <c r="AY41" s="30" t="e">
        <f t="shared" ca="1" si="17"/>
        <v>#NAME?</v>
      </c>
    </row>
    <row r="42" spans="1:51" ht="56.25">
      <c r="A42" s="31"/>
      <c r="B42" s="30" t="s">
        <v>80</v>
      </c>
      <c r="C42" s="30">
        <v>4</v>
      </c>
      <c r="D42" s="34" t="s">
        <v>87</v>
      </c>
      <c r="E42" s="30" t="s">
        <v>90</v>
      </c>
      <c r="F42" s="34" t="s">
        <v>64</v>
      </c>
      <c r="G42" s="73"/>
      <c r="H42" s="33" t="s">
        <v>73</v>
      </c>
      <c r="I42" s="34"/>
      <c r="J42" s="39"/>
      <c r="K42" s="39"/>
      <c r="L42" s="40">
        <v>12000000</v>
      </c>
      <c r="M42" s="39">
        <v>3.6571400000000001</v>
      </c>
      <c r="N42" s="39">
        <v>0.19528300000000001</v>
      </c>
      <c r="O42" s="40">
        <v>2343396</v>
      </c>
      <c r="P42" s="37">
        <f t="shared" si="3"/>
        <v>5.3397737029482056E-2</v>
      </c>
      <c r="Q42" s="30" t="e">
        <f t="shared" ca="1" si="4"/>
        <v>#NAME?</v>
      </c>
      <c r="R42" s="34"/>
      <c r="S42" s="51">
        <f t="shared" si="5"/>
        <v>9.7641500000000006E-2</v>
      </c>
      <c r="T42" s="38">
        <v>0.5</v>
      </c>
      <c r="U42" s="30" t="e">
        <f t="shared" ca="1" si="6"/>
        <v>#NAME?</v>
      </c>
      <c r="V42" s="51">
        <f t="shared" si="7"/>
        <v>9.7641500000000006E-2</v>
      </c>
      <c r="W42" s="38">
        <f t="shared" si="8"/>
        <v>0.5</v>
      </c>
      <c r="X42" s="30" t="e">
        <f t="shared" ca="1" si="9"/>
        <v>#NAME?</v>
      </c>
      <c r="Y42" s="38" t="s">
        <v>93</v>
      </c>
      <c r="Z42" s="30" t="e">
        <f t="shared" ca="1" si="10"/>
        <v>#NAME?</v>
      </c>
      <c r="AA42" s="38" t="s">
        <v>100</v>
      </c>
      <c r="AB42" s="30" t="e">
        <f t="shared" ca="1" si="11"/>
        <v>#NAME?</v>
      </c>
      <c r="AC42" s="42" t="e">
        <f t="shared" ca="1" si="12"/>
        <v>#NAME?</v>
      </c>
      <c r="AD42" s="34"/>
      <c r="AE42" s="42" t="e">
        <f t="shared" ca="1" si="18"/>
        <v>#NAME?</v>
      </c>
      <c r="AF42" s="30" t="e">
        <f t="shared" ca="1" si="13"/>
        <v>#NAME?</v>
      </c>
      <c r="AG42" s="64" t="s">
        <v>165</v>
      </c>
      <c r="AH42" s="30">
        <v>4</v>
      </c>
      <c r="AI42" s="64" t="s">
        <v>166</v>
      </c>
      <c r="AJ42" s="30">
        <v>2</v>
      </c>
      <c r="AK42" s="64" t="s">
        <v>167</v>
      </c>
      <c r="AL42" s="30">
        <v>5</v>
      </c>
      <c r="AM42" s="64" t="s">
        <v>168</v>
      </c>
      <c r="AN42" s="30">
        <v>4</v>
      </c>
      <c r="AO42" s="64" t="s">
        <v>164</v>
      </c>
      <c r="AP42" s="30">
        <v>4</v>
      </c>
      <c r="AQ42" s="64" t="s">
        <v>163</v>
      </c>
      <c r="AR42" s="30">
        <v>4</v>
      </c>
      <c r="AS42" s="42">
        <f t="shared" si="14"/>
        <v>3.8333333333333335</v>
      </c>
      <c r="AT42" s="34"/>
      <c r="AU42" s="42" t="e">
        <f t="shared" ca="1" si="15"/>
        <v>#NAME?</v>
      </c>
      <c r="AV42" s="30" t="e">
        <f t="shared" ca="1" si="16"/>
        <v>#NAME?</v>
      </c>
      <c r="AW42" s="30" t="e">
        <f t="shared" ca="1" si="19"/>
        <v>#NAME?</v>
      </c>
      <c r="AX42" s="30" t="e">
        <f t="shared" ca="1" si="20"/>
        <v>#NAME?</v>
      </c>
      <c r="AY42" s="30" t="e">
        <f t="shared" ca="1" si="17"/>
        <v>#NAME?</v>
      </c>
    </row>
    <row r="43" spans="1:51" ht="56.25">
      <c r="A43" s="31"/>
      <c r="B43" s="30" t="s">
        <v>80</v>
      </c>
      <c r="C43" s="30">
        <v>4</v>
      </c>
      <c r="D43" s="34" t="s">
        <v>87</v>
      </c>
      <c r="E43" s="30" t="s">
        <v>90</v>
      </c>
      <c r="F43" s="34" t="s">
        <v>64</v>
      </c>
      <c r="G43" s="73"/>
      <c r="H43" s="33" t="s">
        <v>74</v>
      </c>
      <c r="I43" s="34"/>
      <c r="J43" s="39"/>
      <c r="K43" s="39"/>
      <c r="L43" s="40">
        <v>12000000</v>
      </c>
      <c r="M43" s="39">
        <v>2.2755399999999999</v>
      </c>
      <c r="N43" s="39">
        <v>6.0106300000000001E-2</v>
      </c>
      <c r="O43" s="40">
        <v>721275.6</v>
      </c>
      <c r="P43" s="37">
        <f t="shared" si="3"/>
        <v>2.6414081932200711E-2</v>
      </c>
      <c r="Q43" s="30" t="e">
        <f t="shared" ca="1" si="4"/>
        <v>#NAME?</v>
      </c>
      <c r="R43" s="34"/>
      <c r="S43" s="51" t="e">
        <f t="shared" ca="1" si="5"/>
        <v>#NAME?</v>
      </c>
      <c r="T43" s="38" t="e">
        <f ca="1">_xlfn.IFS(H43="National",1)</f>
        <v>#NAME?</v>
      </c>
      <c r="U43" s="30" t="e">
        <f t="shared" ca="1" si="6"/>
        <v>#NAME?</v>
      </c>
      <c r="V43" s="51" t="e">
        <f t="shared" ca="1" si="7"/>
        <v>#NAME?</v>
      </c>
      <c r="W43" s="38" t="e">
        <f t="shared" ca="1" si="8"/>
        <v>#NAME?</v>
      </c>
      <c r="X43" s="30" t="e">
        <f t="shared" ca="1" si="9"/>
        <v>#NAME?</v>
      </c>
      <c r="Y43" s="38" t="s">
        <v>93</v>
      </c>
      <c r="Z43" s="30" t="e">
        <f t="shared" ca="1" si="10"/>
        <v>#NAME?</v>
      </c>
      <c r="AA43" s="38" t="s">
        <v>99</v>
      </c>
      <c r="AB43" s="30" t="e">
        <f t="shared" ca="1" si="11"/>
        <v>#NAME?</v>
      </c>
      <c r="AC43" s="42" t="e">
        <f t="shared" ca="1" si="12"/>
        <v>#NAME?</v>
      </c>
      <c r="AD43" s="34"/>
      <c r="AE43" s="42" t="e">
        <f t="shared" ca="1" si="18"/>
        <v>#NAME?</v>
      </c>
      <c r="AF43" s="30" t="e">
        <f t="shared" ca="1" si="13"/>
        <v>#NAME?</v>
      </c>
      <c r="AG43" s="64" t="s">
        <v>165</v>
      </c>
      <c r="AH43" s="30">
        <v>4</v>
      </c>
      <c r="AI43" s="64" t="s">
        <v>166</v>
      </c>
      <c r="AJ43" s="30">
        <v>2</v>
      </c>
      <c r="AK43" s="64" t="s">
        <v>167</v>
      </c>
      <c r="AL43" s="30">
        <v>5</v>
      </c>
      <c r="AM43" s="64" t="s">
        <v>168</v>
      </c>
      <c r="AN43" s="30">
        <v>4</v>
      </c>
      <c r="AO43" s="64" t="s">
        <v>164</v>
      </c>
      <c r="AP43" s="30">
        <v>4</v>
      </c>
      <c r="AQ43" s="64" t="s">
        <v>163</v>
      </c>
      <c r="AR43" s="30">
        <v>4</v>
      </c>
      <c r="AS43" s="42">
        <f t="shared" si="14"/>
        <v>3.8333333333333335</v>
      </c>
      <c r="AT43" s="34"/>
      <c r="AU43" s="42" t="e">
        <f t="shared" ca="1" si="15"/>
        <v>#NAME?</v>
      </c>
      <c r="AV43" s="30" t="e">
        <f t="shared" ca="1" si="16"/>
        <v>#NAME?</v>
      </c>
      <c r="AW43" s="30" t="e">
        <f t="shared" ca="1" si="19"/>
        <v>#NAME?</v>
      </c>
      <c r="AX43" s="30" t="e">
        <f t="shared" ca="1" si="20"/>
        <v>#NAME?</v>
      </c>
      <c r="AY43" s="30" t="e">
        <f t="shared" ca="1" si="17"/>
        <v>#NAME?</v>
      </c>
    </row>
    <row r="44" spans="1:51" ht="56.25">
      <c r="A44" s="31"/>
      <c r="B44" s="30" t="s">
        <v>80</v>
      </c>
      <c r="C44" s="30">
        <v>4</v>
      </c>
      <c r="D44" s="34" t="s">
        <v>86</v>
      </c>
      <c r="E44" s="30" t="s">
        <v>90</v>
      </c>
      <c r="F44" s="34" t="s">
        <v>64</v>
      </c>
      <c r="G44" s="73"/>
      <c r="H44" s="33" t="s">
        <v>1</v>
      </c>
      <c r="I44" s="34"/>
      <c r="J44" s="39"/>
      <c r="K44" s="39"/>
      <c r="L44" s="40">
        <v>12000000</v>
      </c>
      <c r="M44" s="39">
        <v>28.648700000000002</v>
      </c>
      <c r="N44" s="39">
        <v>0.66355200000000003</v>
      </c>
      <c r="O44" s="40">
        <v>7962624</v>
      </c>
      <c r="P44" s="37">
        <f t="shared" si="3"/>
        <v>2.3161679238499478E-2</v>
      </c>
      <c r="Q44" s="30" t="e">
        <f t="shared" ca="1" si="4"/>
        <v>#NAME?</v>
      </c>
      <c r="R44" s="34"/>
      <c r="S44" s="51">
        <f t="shared" si="5"/>
        <v>0.59719680000000008</v>
      </c>
      <c r="T44" s="38">
        <v>0.9</v>
      </c>
      <c r="U44" s="30" t="e">
        <f t="shared" ca="1" si="6"/>
        <v>#NAME?</v>
      </c>
      <c r="V44" s="51">
        <f t="shared" si="7"/>
        <v>6.6355199999999989E-2</v>
      </c>
      <c r="W44" s="38">
        <f t="shared" si="8"/>
        <v>9.9999999999999978E-2</v>
      </c>
      <c r="X44" s="30" t="e">
        <f t="shared" ca="1" si="9"/>
        <v>#NAME?</v>
      </c>
      <c r="Y44" s="38" t="s">
        <v>93</v>
      </c>
      <c r="Z44" s="30" t="e">
        <f t="shared" ca="1" si="10"/>
        <v>#NAME?</v>
      </c>
      <c r="AA44" s="38" t="s">
        <v>99</v>
      </c>
      <c r="AB44" s="30" t="e">
        <f t="shared" ca="1" si="11"/>
        <v>#NAME?</v>
      </c>
      <c r="AC44" s="42" t="e">
        <f t="shared" ca="1" si="12"/>
        <v>#NAME?</v>
      </c>
      <c r="AD44" s="34"/>
      <c r="AE44" s="42" t="e">
        <f t="shared" ca="1" si="18"/>
        <v>#NAME?</v>
      </c>
      <c r="AF44" s="30" t="e">
        <f t="shared" ca="1" si="13"/>
        <v>#NAME?</v>
      </c>
      <c r="AG44" s="64" t="s">
        <v>165</v>
      </c>
      <c r="AH44" s="30">
        <v>4</v>
      </c>
      <c r="AI44" s="64" t="s">
        <v>166</v>
      </c>
      <c r="AJ44" s="30">
        <v>2</v>
      </c>
      <c r="AK44" s="64" t="s">
        <v>167</v>
      </c>
      <c r="AL44" s="30">
        <v>5</v>
      </c>
      <c r="AM44" s="64" t="s">
        <v>168</v>
      </c>
      <c r="AN44" s="30">
        <v>4</v>
      </c>
      <c r="AO44" s="64" t="s">
        <v>164</v>
      </c>
      <c r="AP44" s="30">
        <v>4</v>
      </c>
      <c r="AQ44" s="64" t="s">
        <v>163</v>
      </c>
      <c r="AR44" s="30">
        <v>4</v>
      </c>
      <c r="AS44" s="42">
        <f t="shared" si="14"/>
        <v>3.8333333333333335</v>
      </c>
      <c r="AT44" s="34"/>
      <c r="AU44" s="42" t="e">
        <f t="shared" ca="1" si="15"/>
        <v>#NAME?</v>
      </c>
      <c r="AV44" s="30" t="e">
        <f t="shared" ca="1" si="16"/>
        <v>#NAME?</v>
      </c>
      <c r="AW44" s="30" t="e">
        <f t="shared" ca="1" si="19"/>
        <v>#NAME?</v>
      </c>
      <c r="AX44" s="30" t="e">
        <f t="shared" ca="1" si="20"/>
        <v>#NAME?</v>
      </c>
      <c r="AY44" s="30" t="e">
        <f t="shared" ca="1" si="17"/>
        <v>#NAME?</v>
      </c>
    </row>
    <row r="45" spans="1:51" ht="56.25">
      <c r="A45" s="31"/>
      <c r="B45" s="30" t="s">
        <v>80</v>
      </c>
      <c r="C45" s="30">
        <v>4</v>
      </c>
      <c r="D45" s="34" t="s">
        <v>87</v>
      </c>
      <c r="E45" s="30" t="s">
        <v>90</v>
      </c>
      <c r="F45" s="34" t="s">
        <v>64</v>
      </c>
      <c r="G45" s="73"/>
      <c r="H45" s="33" t="s">
        <v>1</v>
      </c>
      <c r="I45" s="34"/>
      <c r="J45" s="39"/>
      <c r="K45" s="39"/>
      <c r="L45" s="40">
        <v>12000000</v>
      </c>
      <c r="M45" s="39">
        <v>28.648700000000002</v>
      </c>
      <c r="N45" s="39">
        <v>8.2713300000000007</v>
      </c>
      <c r="O45" s="40">
        <v>99255960.000000015</v>
      </c>
      <c r="P45" s="37">
        <f t="shared" si="3"/>
        <v>0.28871571833975018</v>
      </c>
      <c r="Q45" s="30" t="e">
        <f t="shared" ca="1" si="4"/>
        <v>#NAME?</v>
      </c>
      <c r="R45" s="34"/>
      <c r="S45" s="51">
        <f t="shared" si="5"/>
        <v>7.4441970000000008</v>
      </c>
      <c r="T45" s="38">
        <v>0.9</v>
      </c>
      <c r="U45" s="30" t="e">
        <f t="shared" ca="1" si="6"/>
        <v>#NAME?</v>
      </c>
      <c r="V45" s="51">
        <f t="shared" si="7"/>
        <v>0.8271329999999999</v>
      </c>
      <c r="W45" s="38">
        <f t="shared" si="8"/>
        <v>9.9999999999999978E-2</v>
      </c>
      <c r="X45" s="30" t="e">
        <f t="shared" ca="1" si="9"/>
        <v>#NAME?</v>
      </c>
      <c r="Y45" s="38" t="s">
        <v>93</v>
      </c>
      <c r="Z45" s="30" t="e">
        <f t="shared" ca="1" si="10"/>
        <v>#NAME?</v>
      </c>
      <c r="AA45" s="38" t="s">
        <v>99</v>
      </c>
      <c r="AB45" s="30" t="e">
        <f t="shared" ca="1" si="11"/>
        <v>#NAME?</v>
      </c>
      <c r="AC45" s="42" t="e">
        <f t="shared" ca="1" si="12"/>
        <v>#NAME?</v>
      </c>
      <c r="AD45" s="34"/>
      <c r="AE45" s="42" t="e">
        <f t="shared" ca="1" si="18"/>
        <v>#NAME?</v>
      </c>
      <c r="AF45" s="30" t="e">
        <f t="shared" ca="1" si="13"/>
        <v>#NAME?</v>
      </c>
      <c r="AG45" s="64" t="s">
        <v>165</v>
      </c>
      <c r="AH45" s="30">
        <v>4</v>
      </c>
      <c r="AI45" s="64" t="s">
        <v>166</v>
      </c>
      <c r="AJ45" s="30">
        <v>2</v>
      </c>
      <c r="AK45" s="64" t="s">
        <v>167</v>
      </c>
      <c r="AL45" s="30">
        <v>5</v>
      </c>
      <c r="AM45" s="64" t="s">
        <v>168</v>
      </c>
      <c r="AN45" s="30">
        <v>4</v>
      </c>
      <c r="AO45" s="64" t="s">
        <v>164</v>
      </c>
      <c r="AP45" s="30">
        <v>4</v>
      </c>
      <c r="AQ45" s="64" t="s">
        <v>163</v>
      </c>
      <c r="AR45" s="30">
        <v>4</v>
      </c>
      <c r="AS45" s="42">
        <f t="shared" si="14"/>
        <v>3.8333333333333335</v>
      </c>
      <c r="AT45" s="34"/>
      <c r="AU45" s="42" t="e">
        <f t="shared" ca="1" si="15"/>
        <v>#NAME?</v>
      </c>
      <c r="AV45" s="30" t="e">
        <f t="shared" ca="1" si="16"/>
        <v>#NAME?</v>
      </c>
      <c r="AW45" s="30" t="e">
        <f t="shared" ca="1" si="19"/>
        <v>#NAME?</v>
      </c>
      <c r="AX45" s="30" t="e">
        <f t="shared" ca="1" si="20"/>
        <v>#NAME?</v>
      </c>
      <c r="AY45" s="30" t="e">
        <f t="shared" ca="1" si="17"/>
        <v>#NAME?</v>
      </c>
    </row>
    <row r="46" spans="1:51" ht="56.25">
      <c r="A46" s="31"/>
      <c r="B46" s="30" t="s">
        <v>80</v>
      </c>
      <c r="C46" s="30">
        <v>4</v>
      </c>
      <c r="D46" s="34" t="s">
        <v>85</v>
      </c>
      <c r="E46" s="34" t="s">
        <v>92</v>
      </c>
      <c r="F46" s="34" t="s">
        <v>65</v>
      </c>
      <c r="G46" s="73"/>
      <c r="H46" s="33" t="s">
        <v>74</v>
      </c>
      <c r="I46" s="34"/>
      <c r="J46" s="39"/>
      <c r="K46" s="39"/>
      <c r="L46" s="40">
        <v>12000000</v>
      </c>
      <c r="M46" s="39">
        <v>3.4573199999999998E-2</v>
      </c>
      <c r="N46" s="39">
        <v>3.4573199999999998E-2</v>
      </c>
      <c r="O46" s="40">
        <v>414878.39999999997</v>
      </c>
      <c r="P46" s="37">
        <f t="shared" si="3"/>
        <v>1</v>
      </c>
      <c r="Q46" s="30" t="e">
        <f t="shared" ca="1" si="4"/>
        <v>#NAME?</v>
      </c>
      <c r="R46" s="34"/>
      <c r="S46" s="51" t="e">
        <f t="shared" ca="1" si="5"/>
        <v>#NAME?</v>
      </c>
      <c r="T46" s="38" t="e">
        <f ca="1">_xlfn.IFS(H46="National",1)</f>
        <v>#NAME?</v>
      </c>
      <c r="U46" s="30" t="e">
        <f t="shared" ca="1" si="6"/>
        <v>#NAME?</v>
      </c>
      <c r="V46" s="51" t="e">
        <f t="shared" ca="1" si="7"/>
        <v>#NAME?</v>
      </c>
      <c r="W46" s="38" t="e">
        <f t="shared" ca="1" si="8"/>
        <v>#NAME?</v>
      </c>
      <c r="X46" s="30" t="e">
        <f t="shared" ca="1" si="9"/>
        <v>#NAME?</v>
      </c>
      <c r="Y46" s="38" t="s">
        <v>83</v>
      </c>
      <c r="Z46" s="38" t="s">
        <v>83</v>
      </c>
      <c r="AA46" s="38" t="s">
        <v>99</v>
      </c>
      <c r="AB46" s="30" t="e">
        <f t="shared" ca="1" si="11"/>
        <v>#NAME?</v>
      </c>
      <c r="AC46" s="42" t="e">
        <f t="shared" ca="1" si="12"/>
        <v>#NAME?</v>
      </c>
      <c r="AD46" s="34"/>
      <c r="AE46" s="42" t="e">
        <f t="shared" ca="1" si="18"/>
        <v>#NAME?</v>
      </c>
      <c r="AF46" s="30" t="e">
        <f t="shared" ca="1" si="13"/>
        <v>#NAME?</v>
      </c>
      <c r="AG46" s="64" t="s">
        <v>165</v>
      </c>
      <c r="AH46" s="30">
        <v>4</v>
      </c>
      <c r="AI46" s="64" t="s">
        <v>166</v>
      </c>
      <c r="AJ46" s="30">
        <v>2</v>
      </c>
      <c r="AK46" s="64" t="s">
        <v>167</v>
      </c>
      <c r="AL46" s="30">
        <v>5</v>
      </c>
      <c r="AM46" s="64" t="s">
        <v>168</v>
      </c>
      <c r="AN46" s="30">
        <v>4</v>
      </c>
      <c r="AO46" s="64" t="s">
        <v>164</v>
      </c>
      <c r="AP46" s="30">
        <v>4</v>
      </c>
      <c r="AQ46" s="64" t="s">
        <v>163</v>
      </c>
      <c r="AR46" s="30">
        <v>4</v>
      </c>
      <c r="AS46" s="42">
        <f t="shared" si="14"/>
        <v>3.8333333333333335</v>
      </c>
      <c r="AT46" s="34"/>
      <c r="AU46" s="42" t="e">
        <f t="shared" ca="1" si="15"/>
        <v>#NAME?</v>
      </c>
      <c r="AV46" s="30" t="e">
        <f t="shared" ca="1" si="16"/>
        <v>#NAME?</v>
      </c>
      <c r="AW46" s="30" t="e">
        <f t="shared" ca="1" si="19"/>
        <v>#NAME?</v>
      </c>
      <c r="AX46" s="30" t="e">
        <f t="shared" ca="1" si="20"/>
        <v>#NAME?</v>
      </c>
      <c r="AY46" s="30" t="e">
        <f t="shared" ca="1" si="17"/>
        <v>#NAME?</v>
      </c>
    </row>
    <row r="47" spans="1:51" ht="56.25">
      <c r="A47" s="31"/>
      <c r="B47" s="30" t="s">
        <v>80</v>
      </c>
      <c r="C47" s="30">
        <v>4</v>
      </c>
      <c r="D47" s="34" t="s">
        <v>87</v>
      </c>
      <c r="E47" s="34" t="s">
        <v>92</v>
      </c>
      <c r="F47" s="34" t="s">
        <v>65</v>
      </c>
      <c r="G47" s="73"/>
      <c r="H47" s="33" t="s">
        <v>76</v>
      </c>
      <c r="I47" s="34"/>
      <c r="J47" s="39"/>
      <c r="K47" s="39"/>
      <c r="L47" s="40">
        <v>12000000</v>
      </c>
      <c r="M47" s="39">
        <v>1.0185299999999999</v>
      </c>
      <c r="N47" s="39">
        <v>3.5650599999999998E-2</v>
      </c>
      <c r="O47" s="40">
        <v>427807.19999999995</v>
      </c>
      <c r="P47" s="37">
        <f t="shared" si="3"/>
        <v>3.5002012704584057E-2</v>
      </c>
      <c r="Q47" s="30" t="e">
        <f t="shared" ca="1" si="4"/>
        <v>#NAME?</v>
      </c>
      <c r="R47" s="34"/>
      <c r="S47" s="51">
        <f t="shared" si="5"/>
        <v>0</v>
      </c>
      <c r="T47" s="38">
        <v>0</v>
      </c>
      <c r="U47" s="30" t="e">
        <f t="shared" ca="1" si="6"/>
        <v>#NAME?</v>
      </c>
      <c r="V47" s="51">
        <f t="shared" si="7"/>
        <v>3.5650599999999998E-2</v>
      </c>
      <c r="W47" s="38">
        <f t="shared" si="8"/>
        <v>1</v>
      </c>
      <c r="X47" s="30" t="e">
        <f t="shared" ca="1" si="9"/>
        <v>#NAME?</v>
      </c>
      <c r="Y47" s="38" t="s">
        <v>83</v>
      </c>
      <c r="Z47" s="38" t="s">
        <v>83</v>
      </c>
      <c r="AA47" s="38" t="s">
        <v>99</v>
      </c>
      <c r="AB47" s="30" t="e">
        <f t="shared" ca="1" si="11"/>
        <v>#NAME?</v>
      </c>
      <c r="AC47" s="42" t="e">
        <f t="shared" ca="1" si="12"/>
        <v>#NAME?</v>
      </c>
      <c r="AD47" s="34"/>
      <c r="AE47" s="42" t="e">
        <f t="shared" ca="1" si="18"/>
        <v>#NAME?</v>
      </c>
      <c r="AF47" s="30" t="e">
        <f t="shared" ca="1" si="13"/>
        <v>#NAME?</v>
      </c>
      <c r="AG47" s="64" t="s">
        <v>165</v>
      </c>
      <c r="AH47" s="30">
        <v>4</v>
      </c>
      <c r="AI47" s="64" t="s">
        <v>166</v>
      </c>
      <c r="AJ47" s="30">
        <v>2</v>
      </c>
      <c r="AK47" s="64" t="s">
        <v>167</v>
      </c>
      <c r="AL47" s="30">
        <v>5</v>
      </c>
      <c r="AM47" s="64" t="s">
        <v>168</v>
      </c>
      <c r="AN47" s="30">
        <v>4</v>
      </c>
      <c r="AO47" s="64" t="s">
        <v>164</v>
      </c>
      <c r="AP47" s="30">
        <v>4</v>
      </c>
      <c r="AQ47" s="64" t="s">
        <v>163</v>
      </c>
      <c r="AR47" s="30">
        <v>4</v>
      </c>
      <c r="AS47" s="42">
        <f t="shared" si="14"/>
        <v>3.8333333333333335</v>
      </c>
      <c r="AT47" s="34"/>
      <c r="AU47" s="42" t="e">
        <f t="shared" ca="1" si="15"/>
        <v>#NAME?</v>
      </c>
      <c r="AV47" s="30" t="e">
        <f t="shared" ca="1" si="16"/>
        <v>#NAME?</v>
      </c>
      <c r="AW47" s="30" t="e">
        <f t="shared" ca="1" si="19"/>
        <v>#NAME?</v>
      </c>
      <c r="AX47" s="30" t="e">
        <f t="shared" ca="1" si="20"/>
        <v>#NAME?</v>
      </c>
      <c r="AY47" s="30" t="e">
        <f t="shared" ca="1" si="17"/>
        <v>#NAME?</v>
      </c>
    </row>
    <row r="48" spans="1:51" ht="56.25">
      <c r="A48" s="31"/>
      <c r="B48" s="30" t="s">
        <v>80</v>
      </c>
      <c r="C48" s="30">
        <v>4</v>
      </c>
      <c r="D48" s="34" t="s">
        <v>85</v>
      </c>
      <c r="E48" s="34" t="s">
        <v>92</v>
      </c>
      <c r="F48" s="34" t="s">
        <v>65</v>
      </c>
      <c r="G48" s="73"/>
      <c r="H48" s="33" t="s">
        <v>75</v>
      </c>
      <c r="I48" s="34"/>
      <c r="J48" s="39"/>
      <c r="K48" s="39"/>
      <c r="L48" s="40">
        <v>12000000</v>
      </c>
      <c r="M48" s="39">
        <v>4.2922799999999999</v>
      </c>
      <c r="N48" s="39">
        <v>9.1153999999999999E-2</v>
      </c>
      <c r="O48" s="40">
        <v>1093848</v>
      </c>
      <c r="P48" s="37">
        <f t="shared" si="3"/>
        <v>2.1236731993253002E-2</v>
      </c>
      <c r="Q48" s="30" t="e">
        <f t="shared" ca="1" si="4"/>
        <v>#NAME?</v>
      </c>
      <c r="R48" s="34"/>
      <c r="S48" s="51">
        <f t="shared" si="5"/>
        <v>4.5576999999999999E-2</v>
      </c>
      <c r="T48" s="38">
        <v>0.5</v>
      </c>
      <c r="U48" s="30" t="e">
        <f t="shared" ca="1" si="6"/>
        <v>#NAME?</v>
      </c>
      <c r="V48" s="51">
        <f t="shared" si="7"/>
        <v>4.5576999999999999E-2</v>
      </c>
      <c r="W48" s="38">
        <f t="shared" si="8"/>
        <v>0.5</v>
      </c>
      <c r="X48" s="30" t="e">
        <f t="shared" ca="1" si="9"/>
        <v>#NAME?</v>
      </c>
      <c r="Y48" s="38" t="s">
        <v>83</v>
      </c>
      <c r="Z48" s="38" t="s">
        <v>83</v>
      </c>
      <c r="AA48" s="38" t="s">
        <v>102</v>
      </c>
      <c r="AB48" s="30" t="e">
        <f t="shared" ca="1" si="11"/>
        <v>#NAME?</v>
      </c>
      <c r="AC48" s="42" t="e">
        <f t="shared" ca="1" si="12"/>
        <v>#NAME?</v>
      </c>
      <c r="AD48" s="34"/>
      <c r="AE48" s="42" t="e">
        <f t="shared" ca="1" si="18"/>
        <v>#NAME?</v>
      </c>
      <c r="AF48" s="30" t="e">
        <f t="shared" ca="1" si="13"/>
        <v>#NAME?</v>
      </c>
      <c r="AG48" s="64" t="s">
        <v>165</v>
      </c>
      <c r="AH48" s="30">
        <v>4</v>
      </c>
      <c r="AI48" s="64" t="s">
        <v>166</v>
      </c>
      <c r="AJ48" s="30">
        <v>2</v>
      </c>
      <c r="AK48" s="64" t="s">
        <v>167</v>
      </c>
      <c r="AL48" s="30">
        <v>5</v>
      </c>
      <c r="AM48" s="64" t="s">
        <v>168</v>
      </c>
      <c r="AN48" s="30">
        <v>4</v>
      </c>
      <c r="AO48" s="64" t="s">
        <v>164</v>
      </c>
      <c r="AP48" s="30">
        <v>4</v>
      </c>
      <c r="AQ48" s="64" t="s">
        <v>163</v>
      </c>
      <c r="AR48" s="30">
        <v>4</v>
      </c>
      <c r="AS48" s="42">
        <f t="shared" si="14"/>
        <v>3.8333333333333335</v>
      </c>
      <c r="AT48" s="34"/>
      <c r="AU48" s="42" t="e">
        <f t="shared" ca="1" si="15"/>
        <v>#NAME?</v>
      </c>
      <c r="AV48" s="30" t="e">
        <f t="shared" ca="1" si="16"/>
        <v>#NAME?</v>
      </c>
      <c r="AW48" s="30" t="e">
        <f t="shared" ca="1" si="19"/>
        <v>#NAME?</v>
      </c>
      <c r="AX48" s="30" t="e">
        <f t="shared" ca="1" si="20"/>
        <v>#NAME?</v>
      </c>
      <c r="AY48" s="30" t="e">
        <f t="shared" ca="1" si="17"/>
        <v>#NAME?</v>
      </c>
    </row>
    <row r="49" spans="1:51" ht="56.25">
      <c r="A49" s="31"/>
      <c r="B49" s="30" t="s">
        <v>80</v>
      </c>
      <c r="C49" s="30">
        <v>4</v>
      </c>
      <c r="D49" s="34" t="s">
        <v>86</v>
      </c>
      <c r="E49" s="34" t="s">
        <v>92</v>
      </c>
      <c r="F49" s="34" t="s">
        <v>65</v>
      </c>
      <c r="G49" s="73"/>
      <c r="H49" s="33" t="s">
        <v>75</v>
      </c>
      <c r="I49" s="34"/>
      <c r="J49" s="39"/>
      <c r="K49" s="39"/>
      <c r="L49" s="40">
        <v>12000000</v>
      </c>
      <c r="M49" s="39">
        <v>4.2922799999999999</v>
      </c>
      <c r="N49" s="39">
        <v>1.27127E-2</v>
      </c>
      <c r="O49" s="40">
        <v>152552.4</v>
      </c>
      <c r="P49" s="37">
        <f t="shared" si="3"/>
        <v>2.9617592514933791E-3</v>
      </c>
      <c r="Q49" s="30" t="e">
        <f t="shared" ca="1" si="4"/>
        <v>#NAME?</v>
      </c>
      <c r="R49" s="34"/>
      <c r="S49" s="51">
        <f t="shared" si="5"/>
        <v>6.3563500000000002E-3</v>
      </c>
      <c r="T49" s="38">
        <v>0.5</v>
      </c>
      <c r="U49" s="30" t="e">
        <f t="shared" ca="1" si="6"/>
        <v>#NAME?</v>
      </c>
      <c r="V49" s="51">
        <f t="shared" si="7"/>
        <v>6.3563500000000002E-3</v>
      </c>
      <c r="W49" s="38">
        <f t="shared" si="8"/>
        <v>0.5</v>
      </c>
      <c r="X49" s="30" t="e">
        <f t="shared" ca="1" si="9"/>
        <v>#NAME?</v>
      </c>
      <c r="Y49" s="38" t="s">
        <v>83</v>
      </c>
      <c r="Z49" s="38" t="s">
        <v>83</v>
      </c>
      <c r="AA49" s="38" t="s">
        <v>102</v>
      </c>
      <c r="AB49" s="30" t="e">
        <f t="shared" ca="1" si="11"/>
        <v>#NAME?</v>
      </c>
      <c r="AC49" s="42" t="e">
        <f t="shared" ca="1" si="12"/>
        <v>#NAME?</v>
      </c>
      <c r="AD49" s="34"/>
      <c r="AE49" s="42" t="e">
        <f t="shared" ca="1" si="18"/>
        <v>#NAME?</v>
      </c>
      <c r="AF49" s="30" t="e">
        <f t="shared" ca="1" si="13"/>
        <v>#NAME?</v>
      </c>
      <c r="AG49" s="64" t="s">
        <v>165</v>
      </c>
      <c r="AH49" s="30">
        <v>4</v>
      </c>
      <c r="AI49" s="64" t="s">
        <v>166</v>
      </c>
      <c r="AJ49" s="30">
        <v>2</v>
      </c>
      <c r="AK49" s="64" t="s">
        <v>167</v>
      </c>
      <c r="AL49" s="30">
        <v>5</v>
      </c>
      <c r="AM49" s="64" t="s">
        <v>168</v>
      </c>
      <c r="AN49" s="30">
        <v>4</v>
      </c>
      <c r="AO49" s="64" t="s">
        <v>164</v>
      </c>
      <c r="AP49" s="30">
        <v>4</v>
      </c>
      <c r="AQ49" s="64" t="s">
        <v>163</v>
      </c>
      <c r="AR49" s="30">
        <v>4</v>
      </c>
      <c r="AS49" s="42">
        <f t="shared" si="14"/>
        <v>3.8333333333333335</v>
      </c>
      <c r="AT49" s="34"/>
      <c r="AU49" s="42" t="e">
        <f t="shared" ca="1" si="15"/>
        <v>#NAME?</v>
      </c>
      <c r="AV49" s="30" t="e">
        <f t="shared" ca="1" si="16"/>
        <v>#NAME?</v>
      </c>
      <c r="AW49" s="30" t="e">
        <f t="shared" ca="1" si="19"/>
        <v>#NAME?</v>
      </c>
      <c r="AX49" s="30" t="e">
        <f t="shared" ca="1" si="20"/>
        <v>#NAME?</v>
      </c>
      <c r="AY49" s="30" t="e">
        <f t="shared" ca="1" si="17"/>
        <v>#NAME?</v>
      </c>
    </row>
    <row r="50" spans="1:51" ht="56.25">
      <c r="A50" s="31"/>
      <c r="B50" s="30" t="s">
        <v>80</v>
      </c>
      <c r="C50" s="30">
        <v>4</v>
      </c>
      <c r="D50" s="34" t="s">
        <v>87</v>
      </c>
      <c r="E50" s="34" t="s">
        <v>92</v>
      </c>
      <c r="F50" s="34" t="s">
        <v>65</v>
      </c>
      <c r="G50" s="73"/>
      <c r="H50" s="33" t="s">
        <v>75</v>
      </c>
      <c r="I50" s="34"/>
      <c r="J50" s="39"/>
      <c r="K50" s="39"/>
      <c r="L50" s="40">
        <v>12000000</v>
      </c>
      <c r="M50" s="39">
        <v>4.2922799999999999</v>
      </c>
      <c r="N50" s="39">
        <v>8.0957000000000008E-3</v>
      </c>
      <c r="O50" s="40">
        <v>97148.400000000009</v>
      </c>
      <c r="P50" s="37">
        <f t="shared" si="3"/>
        <v>1.8861071505120823E-3</v>
      </c>
      <c r="Q50" s="30" t="e">
        <f t="shared" ca="1" si="4"/>
        <v>#NAME?</v>
      </c>
      <c r="R50" s="34"/>
      <c r="S50" s="51">
        <f t="shared" si="5"/>
        <v>4.0478500000000004E-3</v>
      </c>
      <c r="T50" s="38">
        <v>0.5</v>
      </c>
      <c r="U50" s="30" t="e">
        <f t="shared" ca="1" si="6"/>
        <v>#NAME?</v>
      </c>
      <c r="V50" s="51">
        <f t="shared" si="7"/>
        <v>4.0478500000000004E-3</v>
      </c>
      <c r="W50" s="38">
        <f t="shared" si="8"/>
        <v>0.5</v>
      </c>
      <c r="X50" s="30" t="e">
        <f t="shared" ca="1" si="9"/>
        <v>#NAME?</v>
      </c>
      <c r="Y50" s="38" t="s">
        <v>83</v>
      </c>
      <c r="Z50" s="38" t="s">
        <v>83</v>
      </c>
      <c r="AA50" s="38" t="s">
        <v>102</v>
      </c>
      <c r="AB50" s="30" t="e">
        <f t="shared" ca="1" si="11"/>
        <v>#NAME?</v>
      </c>
      <c r="AC50" s="42" t="e">
        <f t="shared" ca="1" si="12"/>
        <v>#NAME?</v>
      </c>
      <c r="AD50" s="34"/>
      <c r="AE50" s="42" t="e">
        <f t="shared" ca="1" si="18"/>
        <v>#NAME?</v>
      </c>
      <c r="AF50" s="30" t="e">
        <f t="shared" ca="1" si="13"/>
        <v>#NAME?</v>
      </c>
      <c r="AG50" s="64" t="s">
        <v>165</v>
      </c>
      <c r="AH50" s="30">
        <v>4</v>
      </c>
      <c r="AI50" s="64" t="s">
        <v>166</v>
      </c>
      <c r="AJ50" s="30">
        <v>2</v>
      </c>
      <c r="AK50" s="64" t="s">
        <v>167</v>
      </c>
      <c r="AL50" s="30">
        <v>5</v>
      </c>
      <c r="AM50" s="64" t="s">
        <v>168</v>
      </c>
      <c r="AN50" s="30">
        <v>4</v>
      </c>
      <c r="AO50" s="64" t="s">
        <v>164</v>
      </c>
      <c r="AP50" s="30">
        <v>4</v>
      </c>
      <c r="AQ50" s="64" t="s">
        <v>163</v>
      </c>
      <c r="AR50" s="30">
        <v>4</v>
      </c>
      <c r="AS50" s="42">
        <f t="shared" si="14"/>
        <v>3.8333333333333335</v>
      </c>
      <c r="AT50" s="34"/>
      <c r="AU50" s="42" t="e">
        <f t="shared" ca="1" si="15"/>
        <v>#NAME?</v>
      </c>
      <c r="AV50" s="30" t="e">
        <f t="shared" ca="1" si="16"/>
        <v>#NAME?</v>
      </c>
      <c r="AW50" s="30" t="e">
        <f t="shared" ca="1" si="19"/>
        <v>#NAME?</v>
      </c>
      <c r="AX50" s="30" t="e">
        <f t="shared" ca="1" si="20"/>
        <v>#NAME?</v>
      </c>
      <c r="AY50" s="30" t="e">
        <f t="shared" ca="1" si="17"/>
        <v>#NAME?</v>
      </c>
    </row>
    <row r="51" spans="1:51" ht="56.25">
      <c r="A51" s="31"/>
      <c r="B51" s="30" t="s">
        <v>80</v>
      </c>
      <c r="C51" s="30">
        <v>4</v>
      </c>
      <c r="D51" s="34" t="s">
        <v>87</v>
      </c>
      <c r="E51" s="34" t="s">
        <v>90</v>
      </c>
      <c r="F51" s="34" t="s">
        <v>66</v>
      </c>
      <c r="G51" s="73"/>
      <c r="H51" s="33" t="s">
        <v>74</v>
      </c>
      <c r="I51" s="34"/>
      <c r="J51" s="39"/>
      <c r="K51" s="39"/>
      <c r="L51" s="40">
        <v>12000000</v>
      </c>
      <c r="M51" s="39">
        <v>4.3271899999999999</v>
      </c>
      <c r="N51" s="39">
        <v>0.131468</v>
      </c>
      <c r="O51" s="40">
        <v>1577616</v>
      </c>
      <c r="P51" s="37">
        <f t="shared" si="3"/>
        <v>3.0381841333521294E-2</v>
      </c>
      <c r="Q51" s="30" t="e">
        <f t="shared" ca="1" si="4"/>
        <v>#NAME?</v>
      </c>
      <c r="R51" s="34"/>
      <c r="S51" s="51" t="e">
        <f t="shared" ca="1" si="5"/>
        <v>#NAME?</v>
      </c>
      <c r="T51" s="38" t="e">
        <f ca="1">_xlfn.IFS(H51="National",1)</f>
        <v>#NAME?</v>
      </c>
      <c r="U51" s="30" t="e">
        <f t="shared" ca="1" si="6"/>
        <v>#NAME?</v>
      </c>
      <c r="V51" s="51" t="e">
        <f t="shared" ca="1" si="7"/>
        <v>#NAME?</v>
      </c>
      <c r="W51" s="38" t="e">
        <f t="shared" ca="1" si="8"/>
        <v>#NAME?</v>
      </c>
      <c r="X51" s="30" t="e">
        <f t="shared" ca="1" si="9"/>
        <v>#NAME?</v>
      </c>
      <c r="Y51" s="38" t="s">
        <v>93</v>
      </c>
      <c r="Z51" s="30" t="e">
        <f t="shared" ca="1" si="10"/>
        <v>#NAME?</v>
      </c>
      <c r="AA51" s="38" t="s">
        <v>99</v>
      </c>
      <c r="AB51" s="30" t="e">
        <f t="shared" ca="1" si="11"/>
        <v>#NAME?</v>
      </c>
      <c r="AC51" s="42" t="e">
        <f t="shared" ca="1" si="12"/>
        <v>#NAME?</v>
      </c>
      <c r="AD51" s="34"/>
      <c r="AE51" s="42" t="e">
        <f t="shared" ca="1" si="18"/>
        <v>#NAME?</v>
      </c>
      <c r="AF51" s="30" t="e">
        <f t="shared" ca="1" si="13"/>
        <v>#NAME?</v>
      </c>
      <c r="AG51" s="64" t="s">
        <v>165</v>
      </c>
      <c r="AH51" s="30">
        <v>4</v>
      </c>
      <c r="AI51" s="64" t="s">
        <v>166</v>
      </c>
      <c r="AJ51" s="30">
        <v>2</v>
      </c>
      <c r="AK51" s="64" t="s">
        <v>167</v>
      </c>
      <c r="AL51" s="30">
        <v>5</v>
      </c>
      <c r="AM51" s="64" t="s">
        <v>168</v>
      </c>
      <c r="AN51" s="30">
        <v>4</v>
      </c>
      <c r="AO51" s="64" t="s">
        <v>164</v>
      </c>
      <c r="AP51" s="30">
        <v>4</v>
      </c>
      <c r="AQ51" s="64" t="s">
        <v>163</v>
      </c>
      <c r="AR51" s="30">
        <v>4</v>
      </c>
      <c r="AS51" s="42">
        <f t="shared" si="14"/>
        <v>3.8333333333333335</v>
      </c>
      <c r="AT51" s="34"/>
      <c r="AU51" s="42" t="e">
        <f t="shared" ca="1" si="15"/>
        <v>#NAME?</v>
      </c>
      <c r="AV51" s="30" t="e">
        <f t="shared" ca="1" si="16"/>
        <v>#NAME?</v>
      </c>
      <c r="AW51" s="30" t="e">
        <f t="shared" ca="1" si="19"/>
        <v>#NAME?</v>
      </c>
      <c r="AX51" s="30" t="e">
        <f t="shared" ca="1" si="20"/>
        <v>#NAME?</v>
      </c>
      <c r="AY51" s="30" t="e">
        <f t="shared" ca="1" si="17"/>
        <v>#NAME?</v>
      </c>
    </row>
    <row r="52" spans="1:51" ht="56.25">
      <c r="A52" s="31"/>
      <c r="B52" s="30" t="s">
        <v>80</v>
      </c>
      <c r="C52" s="30">
        <v>4</v>
      </c>
      <c r="D52" s="34" t="s">
        <v>85</v>
      </c>
      <c r="E52" s="34" t="s">
        <v>90</v>
      </c>
      <c r="F52" s="34" t="s">
        <v>66</v>
      </c>
      <c r="G52" s="73"/>
      <c r="H52" s="33" t="s">
        <v>1</v>
      </c>
      <c r="I52" s="34"/>
      <c r="J52" s="39"/>
      <c r="K52" s="39"/>
      <c r="L52" s="40">
        <v>12000000</v>
      </c>
      <c r="M52" s="39">
        <v>54.372599999999998</v>
      </c>
      <c r="N52" s="39">
        <v>4.4354400000000002E-2</v>
      </c>
      <c r="O52" s="40">
        <v>532252.80000000005</v>
      </c>
      <c r="P52" s="37">
        <f t="shared" si="3"/>
        <v>8.1574910892618713E-4</v>
      </c>
      <c r="Q52" s="30" t="e">
        <f t="shared" ca="1" si="4"/>
        <v>#NAME?</v>
      </c>
      <c r="R52" s="34"/>
      <c r="S52" s="51">
        <f t="shared" si="5"/>
        <v>3.5483520000000005E-2</v>
      </c>
      <c r="T52" s="38">
        <v>0.8</v>
      </c>
      <c r="U52" s="30" t="e">
        <f t="shared" ca="1" si="6"/>
        <v>#NAME?</v>
      </c>
      <c r="V52" s="51">
        <f t="shared" si="7"/>
        <v>8.8708799999999977E-3</v>
      </c>
      <c r="W52" s="38">
        <f t="shared" si="8"/>
        <v>0.19999999999999996</v>
      </c>
      <c r="X52" s="30" t="e">
        <f t="shared" ca="1" si="9"/>
        <v>#NAME?</v>
      </c>
      <c r="Y52" s="38" t="s">
        <v>93</v>
      </c>
      <c r="Z52" s="30" t="e">
        <f t="shared" ca="1" si="10"/>
        <v>#NAME?</v>
      </c>
      <c r="AA52" s="38" t="s">
        <v>100</v>
      </c>
      <c r="AB52" s="30" t="e">
        <f t="shared" ca="1" si="11"/>
        <v>#NAME?</v>
      </c>
      <c r="AC52" s="42" t="e">
        <f t="shared" ca="1" si="12"/>
        <v>#NAME?</v>
      </c>
      <c r="AD52" s="34"/>
      <c r="AE52" s="42" t="e">
        <f t="shared" ca="1" si="18"/>
        <v>#NAME?</v>
      </c>
      <c r="AF52" s="30" t="e">
        <f t="shared" ca="1" si="13"/>
        <v>#NAME?</v>
      </c>
      <c r="AG52" s="64" t="s">
        <v>165</v>
      </c>
      <c r="AH52" s="30">
        <v>4</v>
      </c>
      <c r="AI52" s="64" t="s">
        <v>166</v>
      </c>
      <c r="AJ52" s="30">
        <v>2</v>
      </c>
      <c r="AK52" s="64" t="s">
        <v>167</v>
      </c>
      <c r="AL52" s="30">
        <v>5</v>
      </c>
      <c r="AM52" s="64" t="s">
        <v>168</v>
      </c>
      <c r="AN52" s="30">
        <v>4</v>
      </c>
      <c r="AO52" s="64" t="s">
        <v>164</v>
      </c>
      <c r="AP52" s="30">
        <v>4</v>
      </c>
      <c r="AQ52" s="64" t="s">
        <v>163</v>
      </c>
      <c r="AR52" s="30">
        <v>4</v>
      </c>
      <c r="AS52" s="42">
        <f t="shared" si="14"/>
        <v>3.8333333333333335</v>
      </c>
      <c r="AT52" s="34"/>
      <c r="AU52" s="42" t="e">
        <f t="shared" ca="1" si="15"/>
        <v>#NAME?</v>
      </c>
      <c r="AV52" s="30" t="e">
        <f t="shared" ca="1" si="16"/>
        <v>#NAME?</v>
      </c>
      <c r="AW52" s="30" t="e">
        <f t="shared" ca="1" si="19"/>
        <v>#NAME?</v>
      </c>
      <c r="AX52" s="30" t="e">
        <f t="shared" ca="1" si="20"/>
        <v>#NAME?</v>
      </c>
      <c r="AY52" s="30" t="e">
        <f t="shared" ca="1" si="17"/>
        <v>#NAME?</v>
      </c>
    </row>
    <row r="53" spans="1:51" ht="56.25">
      <c r="A53" s="31"/>
      <c r="B53" s="30" t="s">
        <v>80</v>
      </c>
      <c r="C53" s="30">
        <v>4</v>
      </c>
      <c r="D53" s="34" t="s">
        <v>86</v>
      </c>
      <c r="E53" s="34" t="s">
        <v>90</v>
      </c>
      <c r="F53" s="34" t="s">
        <v>66</v>
      </c>
      <c r="G53" s="73"/>
      <c r="H53" s="33" t="s">
        <v>1</v>
      </c>
      <c r="I53" s="34"/>
      <c r="J53" s="39"/>
      <c r="K53" s="39"/>
      <c r="L53" s="40">
        <v>12000000</v>
      </c>
      <c r="M53" s="39">
        <v>54.372599999999998</v>
      </c>
      <c r="N53" s="39">
        <v>2.4615</v>
      </c>
      <c r="O53" s="40">
        <v>29538000</v>
      </c>
      <c r="P53" s="37">
        <f t="shared" si="3"/>
        <v>4.5270963683914325E-2</v>
      </c>
      <c r="Q53" s="30" t="e">
        <f t="shared" ca="1" si="4"/>
        <v>#NAME?</v>
      </c>
      <c r="R53" s="34"/>
      <c r="S53" s="51">
        <f t="shared" si="5"/>
        <v>1.9692000000000001</v>
      </c>
      <c r="T53" s="38">
        <v>0.8</v>
      </c>
      <c r="U53" s="30" t="e">
        <f t="shared" ca="1" si="6"/>
        <v>#NAME?</v>
      </c>
      <c r="V53" s="51">
        <f t="shared" si="7"/>
        <v>0.4922999999999999</v>
      </c>
      <c r="W53" s="38">
        <f t="shared" si="8"/>
        <v>0.19999999999999996</v>
      </c>
      <c r="X53" s="30" t="e">
        <f t="shared" ca="1" si="9"/>
        <v>#NAME?</v>
      </c>
      <c r="Y53" s="38" t="s">
        <v>93</v>
      </c>
      <c r="Z53" s="30" t="e">
        <f t="shared" ca="1" si="10"/>
        <v>#NAME?</v>
      </c>
      <c r="AA53" s="38" t="s">
        <v>100</v>
      </c>
      <c r="AB53" s="30" t="e">
        <f t="shared" ca="1" si="11"/>
        <v>#NAME?</v>
      </c>
      <c r="AC53" s="42" t="e">
        <f t="shared" ca="1" si="12"/>
        <v>#NAME?</v>
      </c>
      <c r="AD53" s="34"/>
      <c r="AE53" s="42" t="e">
        <f t="shared" ca="1" si="18"/>
        <v>#NAME?</v>
      </c>
      <c r="AF53" s="30" t="e">
        <f t="shared" ca="1" si="13"/>
        <v>#NAME?</v>
      </c>
      <c r="AG53" s="64" t="s">
        <v>165</v>
      </c>
      <c r="AH53" s="30">
        <v>4</v>
      </c>
      <c r="AI53" s="64" t="s">
        <v>166</v>
      </c>
      <c r="AJ53" s="30">
        <v>2</v>
      </c>
      <c r="AK53" s="64" t="s">
        <v>167</v>
      </c>
      <c r="AL53" s="30">
        <v>5</v>
      </c>
      <c r="AM53" s="64" t="s">
        <v>168</v>
      </c>
      <c r="AN53" s="30">
        <v>4</v>
      </c>
      <c r="AO53" s="64" t="s">
        <v>164</v>
      </c>
      <c r="AP53" s="30">
        <v>4</v>
      </c>
      <c r="AQ53" s="64" t="s">
        <v>163</v>
      </c>
      <c r="AR53" s="30">
        <v>4</v>
      </c>
      <c r="AS53" s="42">
        <f t="shared" si="14"/>
        <v>3.8333333333333335</v>
      </c>
      <c r="AT53" s="34"/>
      <c r="AU53" s="42" t="e">
        <f t="shared" ca="1" si="15"/>
        <v>#NAME?</v>
      </c>
      <c r="AV53" s="30" t="e">
        <f t="shared" ca="1" si="16"/>
        <v>#NAME?</v>
      </c>
      <c r="AW53" s="30" t="e">
        <f t="shared" ca="1" si="19"/>
        <v>#NAME?</v>
      </c>
      <c r="AX53" s="30" t="e">
        <f t="shared" ca="1" si="20"/>
        <v>#NAME?</v>
      </c>
      <c r="AY53" s="30" t="e">
        <f t="shared" ca="1" si="17"/>
        <v>#NAME?</v>
      </c>
    </row>
    <row r="54" spans="1:51" ht="56.25">
      <c r="A54" s="31"/>
      <c r="B54" s="30" t="s">
        <v>80</v>
      </c>
      <c r="C54" s="30">
        <v>4</v>
      </c>
      <c r="D54" s="34" t="s">
        <v>87</v>
      </c>
      <c r="E54" s="34" t="s">
        <v>90</v>
      </c>
      <c r="F54" s="34" t="s">
        <v>66</v>
      </c>
      <c r="G54" s="73"/>
      <c r="H54" s="33" t="s">
        <v>1</v>
      </c>
      <c r="I54" s="34"/>
      <c r="J54" s="39"/>
      <c r="K54" s="39"/>
      <c r="L54" s="40">
        <v>12000000</v>
      </c>
      <c r="M54" s="39">
        <v>54.372599999999998</v>
      </c>
      <c r="N54" s="39">
        <v>4.32925</v>
      </c>
      <c r="O54" s="40">
        <v>51951000</v>
      </c>
      <c r="P54" s="37">
        <f t="shared" si="3"/>
        <v>7.9621905150756081E-2</v>
      </c>
      <c r="Q54" s="30" t="e">
        <f t="shared" ca="1" si="4"/>
        <v>#NAME?</v>
      </c>
      <c r="R54" s="34"/>
      <c r="S54" s="51">
        <f t="shared" si="5"/>
        <v>3.4634</v>
      </c>
      <c r="T54" s="38">
        <v>0.8</v>
      </c>
      <c r="U54" s="30" t="e">
        <f t="shared" ca="1" si="6"/>
        <v>#NAME?</v>
      </c>
      <c r="V54" s="51">
        <f t="shared" si="7"/>
        <v>0.86584999999999979</v>
      </c>
      <c r="W54" s="38">
        <f t="shared" si="8"/>
        <v>0.19999999999999996</v>
      </c>
      <c r="X54" s="30" t="e">
        <f t="shared" ca="1" si="9"/>
        <v>#NAME?</v>
      </c>
      <c r="Y54" s="38" t="s">
        <v>93</v>
      </c>
      <c r="Z54" s="30" t="e">
        <f t="shared" ca="1" si="10"/>
        <v>#NAME?</v>
      </c>
      <c r="AA54" s="38" t="s">
        <v>100</v>
      </c>
      <c r="AB54" s="30" t="e">
        <f t="shared" ca="1" si="11"/>
        <v>#NAME?</v>
      </c>
      <c r="AC54" s="42" t="e">
        <f t="shared" ca="1" si="12"/>
        <v>#NAME?</v>
      </c>
      <c r="AD54" s="34"/>
      <c r="AE54" s="42" t="e">
        <f t="shared" ca="1" si="18"/>
        <v>#NAME?</v>
      </c>
      <c r="AF54" s="30" t="e">
        <f t="shared" ca="1" si="13"/>
        <v>#NAME?</v>
      </c>
      <c r="AG54" s="64" t="s">
        <v>165</v>
      </c>
      <c r="AH54" s="30">
        <v>4</v>
      </c>
      <c r="AI54" s="64" t="s">
        <v>166</v>
      </c>
      <c r="AJ54" s="30">
        <v>2</v>
      </c>
      <c r="AK54" s="64" t="s">
        <v>167</v>
      </c>
      <c r="AL54" s="30">
        <v>5</v>
      </c>
      <c r="AM54" s="64" t="s">
        <v>168</v>
      </c>
      <c r="AN54" s="30">
        <v>4</v>
      </c>
      <c r="AO54" s="64" t="s">
        <v>164</v>
      </c>
      <c r="AP54" s="30">
        <v>4</v>
      </c>
      <c r="AQ54" s="64" t="s">
        <v>163</v>
      </c>
      <c r="AR54" s="30">
        <v>4</v>
      </c>
      <c r="AS54" s="42">
        <f t="shared" si="14"/>
        <v>3.8333333333333335</v>
      </c>
      <c r="AT54" s="34"/>
      <c r="AU54" s="42" t="e">
        <f t="shared" ca="1" si="15"/>
        <v>#NAME?</v>
      </c>
      <c r="AV54" s="30" t="e">
        <f t="shared" ca="1" si="16"/>
        <v>#NAME?</v>
      </c>
      <c r="AW54" s="30" t="e">
        <f t="shared" ca="1" si="19"/>
        <v>#NAME?</v>
      </c>
      <c r="AX54" s="30" t="e">
        <f t="shared" ca="1" si="20"/>
        <v>#NAME?</v>
      </c>
      <c r="AY54" s="30" t="e">
        <f t="shared" ca="1" si="17"/>
        <v>#NAME?</v>
      </c>
    </row>
    <row r="55" spans="1:51" ht="56.25">
      <c r="A55" s="31"/>
      <c r="B55" s="30" t="s">
        <v>80</v>
      </c>
      <c r="C55" s="30">
        <v>4</v>
      </c>
      <c r="D55" s="34" t="s">
        <v>88</v>
      </c>
      <c r="E55" s="34" t="s">
        <v>89</v>
      </c>
      <c r="F55" s="34" t="s">
        <v>67</v>
      </c>
      <c r="G55" s="73"/>
      <c r="H55" s="33" t="s">
        <v>74</v>
      </c>
      <c r="I55" s="34"/>
      <c r="J55" s="39"/>
      <c r="K55" s="39">
        <v>0.83</v>
      </c>
      <c r="L55" s="40">
        <v>12000000</v>
      </c>
      <c r="M55" s="39">
        <v>1.9315199999999999</v>
      </c>
      <c r="N55" s="39">
        <v>1.6718900000000001</v>
      </c>
      <c r="O55" s="40">
        <v>20062680</v>
      </c>
      <c r="P55" s="37">
        <f t="shared" si="3"/>
        <v>0.86558254638833676</v>
      </c>
      <c r="Q55" s="30" t="e">
        <f t="shared" ca="1" si="4"/>
        <v>#NAME?</v>
      </c>
      <c r="R55" s="34"/>
      <c r="S55" s="51" t="e">
        <f t="shared" ca="1" si="5"/>
        <v>#NAME?</v>
      </c>
      <c r="T55" s="38" t="e">
        <f ca="1">_xlfn.IFS(H55="National",1)</f>
        <v>#NAME?</v>
      </c>
      <c r="U55" s="30" t="e">
        <f t="shared" ca="1" si="6"/>
        <v>#NAME?</v>
      </c>
      <c r="V55" s="51" t="e">
        <f t="shared" ca="1" si="7"/>
        <v>#NAME?</v>
      </c>
      <c r="W55" s="38" t="e">
        <f t="shared" ca="1" si="8"/>
        <v>#NAME?</v>
      </c>
      <c r="X55" s="30" t="e">
        <f t="shared" ca="1" si="9"/>
        <v>#NAME?</v>
      </c>
      <c r="Y55" s="38" t="s">
        <v>83</v>
      </c>
      <c r="Z55" s="38" t="s">
        <v>83</v>
      </c>
      <c r="AA55" s="38" t="s">
        <v>99</v>
      </c>
      <c r="AB55" s="30" t="e">
        <f t="shared" ca="1" si="11"/>
        <v>#NAME?</v>
      </c>
      <c r="AC55" s="42" t="e">
        <f t="shared" ca="1" si="12"/>
        <v>#NAME?</v>
      </c>
      <c r="AD55" s="34"/>
      <c r="AE55" s="42" t="e">
        <f t="shared" ca="1" si="18"/>
        <v>#NAME?</v>
      </c>
      <c r="AF55" s="30" t="e">
        <f t="shared" ca="1" si="13"/>
        <v>#NAME?</v>
      </c>
      <c r="AG55" s="64" t="s">
        <v>165</v>
      </c>
      <c r="AH55" s="30">
        <v>4</v>
      </c>
      <c r="AI55" s="64" t="s">
        <v>166</v>
      </c>
      <c r="AJ55" s="30">
        <v>2</v>
      </c>
      <c r="AK55" s="64" t="s">
        <v>167</v>
      </c>
      <c r="AL55" s="30">
        <v>5</v>
      </c>
      <c r="AM55" s="64" t="s">
        <v>168</v>
      </c>
      <c r="AN55" s="30">
        <v>4</v>
      </c>
      <c r="AO55" s="64" t="s">
        <v>164</v>
      </c>
      <c r="AP55" s="30">
        <v>4</v>
      </c>
      <c r="AQ55" s="64" t="s">
        <v>163</v>
      </c>
      <c r="AR55" s="30">
        <v>4</v>
      </c>
      <c r="AS55" s="42">
        <f t="shared" si="14"/>
        <v>3.8333333333333335</v>
      </c>
      <c r="AT55" s="34"/>
      <c r="AU55" s="42" t="e">
        <f t="shared" ca="1" si="15"/>
        <v>#NAME?</v>
      </c>
      <c r="AV55" s="30" t="e">
        <f t="shared" ca="1" si="16"/>
        <v>#NAME?</v>
      </c>
      <c r="AW55" s="30" t="e">
        <f t="shared" ca="1" si="19"/>
        <v>#NAME?</v>
      </c>
      <c r="AX55" s="30" t="e">
        <f t="shared" ca="1" si="20"/>
        <v>#NAME?</v>
      </c>
      <c r="AY55" s="30" t="e">
        <f t="shared" ca="1" si="17"/>
        <v>#NAME?</v>
      </c>
    </row>
    <row r="56" spans="1:51" ht="56.25">
      <c r="A56" s="31"/>
      <c r="B56" s="30" t="s">
        <v>80</v>
      </c>
      <c r="C56" s="30">
        <v>4</v>
      </c>
      <c r="D56" s="34" t="s">
        <v>85</v>
      </c>
      <c r="E56" s="34" t="s">
        <v>89</v>
      </c>
      <c r="F56" s="34" t="s">
        <v>67</v>
      </c>
      <c r="G56" s="73"/>
      <c r="H56" s="33" t="s">
        <v>74</v>
      </c>
      <c r="I56" s="34"/>
      <c r="J56" s="39"/>
      <c r="K56" s="39"/>
      <c r="L56" s="40">
        <v>12000000</v>
      </c>
      <c r="M56" s="39">
        <v>1.9315199999999999</v>
      </c>
      <c r="N56" s="39">
        <v>0.259631</v>
      </c>
      <c r="O56" s="40">
        <v>3115572</v>
      </c>
      <c r="P56" s="37">
        <f t="shared" si="3"/>
        <v>0.13441797133863487</v>
      </c>
      <c r="Q56" s="30" t="e">
        <f t="shared" ca="1" si="4"/>
        <v>#NAME?</v>
      </c>
      <c r="R56" s="34"/>
      <c r="S56" s="51" t="e">
        <f t="shared" ca="1" si="5"/>
        <v>#NAME?</v>
      </c>
      <c r="T56" s="38" t="e">
        <f ca="1">_xlfn.IFS(H56="National",1)</f>
        <v>#NAME?</v>
      </c>
      <c r="U56" s="30" t="e">
        <f t="shared" ca="1" si="6"/>
        <v>#NAME?</v>
      </c>
      <c r="V56" s="51" t="e">
        <f t="shared" ca="1" si="7"/>
        <v>#NAME?</v>
      </c>
      <c r="W56" s="38" t="e">
        <f t="shared" ca="1" si="8"/>
        <v>#NAME?</v>
      </c>
      <c r="X56" s="30" t="e">
        <f t="shared" ca="1" si="9"/>
        <v>#NAME?</v>
      </c>
      <c r="Y56" s="38" t="s">
        <v>83</v>
      </c>
      <c r="Z56" s="38" t="s">
        <v>83</v>
      </c>
      <c r="AA56" s="38" t="s">
        <v>99</v>
      </c>
      <c r="AB56" s="30" t="e">
        <f t="shared" ca="1" si="11"/>
        <v>#NAME?</v>
      </c>
      <c r="AC56" s="42" t="e">
        <f t="shared" ca="1" si="12"/>
        <v>#NAME?</v>
      </c>
      <c r="AD56" s="34"/>
      <c r="AE56" s="42" t="e">
        <f t="shared" ca="1" si="18"/>
        <v>#NAME?</v>
      </c>
      <c r="AF56" s="30" t="e">
        <f t="shared" ca="1" si="13"/>
        <v>#NAME?</v>
      </c>
      <c r="AG56" s="64" t="s">
        <v>165</v>
      </c>
      <c r="AH56" s="30">
        <v>4</v>
      </c>
      <c r="AI56" s="64" t="s">
        <v>166</v>
      </c>
      <c r="AJ56" s="30">
        <v>2</v>
      </c>
      <c r="AK56" s="64" t="s">
        <v>167</v>
      </c>
      <c r="AL56" s="30">
        <v>5</v>
      </c>
      <c r="AM56" s="64" t="s">
        <v>168</v>
      </c>
      <c r="AN56" s="30">
        <v>4</v>
      </c>
      <c r="AO56" s="64" t="s">
        <v>164</v>
      </c>
      <c r="AP56" s="30">
        <v>4</v>
      </c>
      <c r="AQ56" s="64" t="s">
        <v>163</v>
      </c>
      <c r="AR56" s="30">
        <v>4</v>
      </c>
      <c r="AS56" s="42">
        <f t="shared" si="14"/>
        <v>3.8333333333333335</v>
      </c>
      <c r="AT56" s="34"/>
      <c r="AU56" s="42" t="e">
        <f t="shared" ca="1" si="15"/>
        <v>#NAME?</v>
      </c>
      <c r="AV56" s="30" t="e">
        <f t="shared" ca="1" si="16"/>
        <v>#NAME?</v>
      </c>
      <c r="AW56" s="30" t="e">
        <f t="shared" ca="1" si="19"/>
        <v>#NAME?</v>
      </c>
      <c r="AX56" s="30" t="e">
        <f t="shared" ca="1" si="20"/>
        <v>#NAME?</v>
      </c>
      <c r="AY56" s="30" t="e">
        <f t="shared" ca="1" si="17"/>
        <v>#NAME?</v>
      </c>
    </row>
    <row r="57" spans="1:51" ht="56.25">
      <c r="A57" s="31"/>
      <c r="B57" s="30" t="s">
        <v>80</v>
      </c>
      <c r="C57" s="30">
        <v>4</v>
      </c>
      <c r="D57" s="34" t="s">
        <v>88</v>
      </c>
      <c r="E57" s="34" t="s">
        <v>89</v>
      </c>
      <c r="F57" s="34" t="s">
        <v>67</v>
      </c>
      <c r="G57" s="73"/>
      <c r="H57" s="33" t="s">
        <v>1</v>
      </c>
      <c r="I57" s="34"/>
      <c r="J57" s="39"/>
      <c r="K57" s="39"/>
      <c r="L57" s="40">
        <v>12000000</v>
      </c>
      <c r="M57" s="39">
        <v>3.0596100000000002</v>
      </c>
      <c r="N57" s="39">
        <v>2.4769999999999999</v>
      </c>
      <c r="O57" s="40">
        <v>29724000</v>
      </c>
      <c r="P57" s="37">
        <f t="shared" si="3"/>
        <v>0.8095803059867106</v>
      </c>
      <c r="Q57" s="30" t="e">
        <f t="shared" ca="1" si="4"/>
        <v>#NAME?</v>
      </c>
      <c r="R57" s="34"/>
      <c r="S57" s="51">
        <f t="shared" si="5"/>
        <v>2.2292999999999998</v>
      </c>
      <c r="T57" s="38">
        <v>0.9</v>
      </c>
      <c r="U57" s="30" t="e">
        <f t="shared" ca="1" si="6"/>
        <v>#NAME?</v>
      </c>
      <c r="V57" s="51">
        <f t="shared" si="7"/>
        <v>0.24769999999999992</v>
      </c>
      <c r="W57" s="38">
        <f t="shared" si="8"/>
        <v>9.9999999999999978E-2</v>
      </c>
      <c r="X57" s="30" t="e">
        <f t="shared" ca="1" si="9"/>
        <v>#NAME?</v>
      </c>
      <c r="Y57" s="38" t="s">
        <v>83</v>
      </c>
      <c r="Z57" s="38" t="s">
        <v>83</v>
      </c>
      <c r="AA57" s="38" t="s">
        <v>100</v>
      </c>
      <c r="AB57" s="30" t="e">
        <f t="shared" ca="1" si="11"/>
        <v>#NAME?</v>
      </c>
      <c r="AC57" s="42" t="e">
        <f t="shared" ca="1" si="12"/>
        <v>#NAME?</v>
      </c>
      <c r="AD57" s="34"/>
      <c r="AE57" s="42" t="e">
        <f t="shared" ca="1" si="18"/>
        <v>#NAME?</v>
      </c>
      <c r="AF57" s="30" t="e">
        <f t="shared" ca="1" si="13"/>
        <v>#NAME?</v>
      </c>
      <c r="AG57" s="64" t="s">
        <v>165</v>
      </c>
      <c r="AH57" s="30">
        <v>4</v>
      </c>
      <c r="AI57" s="64" t="s">
        <v>166</v>
      </c>
      <c r="AJ57" s="30">
        <v>2</v>
      </c>
      <c r="AK57" s="64" t="s">
        <v>167</v>
      </c>
      <c r="AL57" s="30">
        <v>5</v>
      </c>
      <c r="AM57" s="64" t="s">
        <v>168</v>
      </c>
      <c r="AN57" s="30">
        <v>4</v>
      </c>
      <c r="AO57" s="64" t="s">
        <v>164</v>
      </c>
      <c r="AP57" s="30">
        <v>4</v>
      </c>
      <c r="AQ57" s="64" t="s">
        <v>163</v>
      </c>
      <c r="AR57" s="30">
        <v>4</v>
      </c>
      <c r="AS57" s="42">
        <f t="shared" si="14"/>
        <v>3.8333333333333335</v>
      </c>
      <c r="AT57" s="34"/>
      <c r="AU57" s="42" t="e">
        <f t="shared" ca="1" si="15"/>
        <v>#NAME?</v>
      </c>
      <c r="AV57" s="30" t="e">
        <f t="shared" ca="1" si="16"/>
        <v>#NAME?</v>
      </c>
      <c r="AW57" s="30" t="e">
        <f t="shared" ca="1" si="19"/>
        <v>#NAME?</v>
      </c>
      <c r="AX57" s="30" t="e">
        <f t="shared" ca="1" si="20"/>
        <v>#NAME?</v>
      </c>
      <c r="AY57" s="30" t="e">
        <f t="shared" ca="1" si="17"/>
        <v>#NAME?</v>
      </c>
    </row>
    <row r="58" spans="1:51" ht="56.25">
      <c r="A58" s="31"/>
      <c r="B58" s="30" t="s">
        <v>80</v>
      </c>
      <c r="C58" s="30">
        <v>4</v>
      </c>
      <c r="D58" s="34" t="s">
        <v>85</v>
      </c>
      <c r="E58" s="34" t="s">
        <v>89</v>
      </c>
      <c r="F58" s="34" t="s">
        <v>67</v>
      </c>
      <c r="G58" s="73"/>
      <c r="H58" s="33" t="s">
        <v>1</v>
      </c>
      <c r="I58" s="34"/>
      <c r="J58" s="39"/>
      <c r="K58" s="39"/>
      <c r="L58" s="40">
        <v>12000000</v>
      </c>
      <c r="M58" s="39">
        <v>3.0596100000000002</v>
      </c>
      <c r="N58" s="39">
        <v>0.48552000000000001</v>
      </c>
      <c r="O58" s="40">
        <v>5826240</v>
      </c>
      <c r="P58" s="37">
        <f t="shared" si="3"/>
        <v>0.15868689146655945</v>
      </c>
      <c r="Q58" s="30" t="e">
        <f t="shared" ca="1" si="4"/>
        <v>#NAME?</v>
      </c>
      <c r="R58" s="34"/>
      <c r="S58" s="51">
        <f t="shared" si="5"/>
        <v>0.43696800000000002</v>
      </c>
      <c r="T58" s="38">
        <v>0.9</v>
      </c>
      <c r="U58" s="30" t="e">
        <f t="shared" ca="1" si="6"/>
        <v>#NAME?</v>
      </c>
      <c r="V58" s="51">
        <f t="shared" si="7"/>
        <v>4.8551999999999991E-2</v>
      </c>
      <c r="W58" s="38">
        <f t="shared" si="8"/>
        <v>9.9999999999999978E-2</v>
      </c>
      <c r="X58" s="30" t="e">
        <f t="shared" ca="1" si="9"/>
        <v>#NAME?</v>
      </c>
      <c r="Y58" s="38" t="s">
        <v>83</v>
      </c>
      <c r="Z58" s="38" t="s">
        <v>83</v>
      </c>
      <c r="AA58" s="38" t="s">
        <v>100</v>
      </c>
      <c r="AB58" s="30" t="e">
        <f t="shared" ca="1" si="11"/>
        <v>#NAME?</v>
      </c>
      <c r="AC58" s="42" t="e">
        <f t="shared" ca="1" si="12"/>
        <v>#NAME?</v>
      </c>
      <c r="AD58" s="34"/>
      <c r="AE58" s="42" t="e">
        <f t="shared" ca="1" si="18"/>
        <v>#NAME?</v>
      </c>
      <c r="AF58" s="30" t="e">
        <f t="shared" ca="1" si="13"/>
        <v>#NAME?</v>
      </c>
      <c r="AG58" s="64" t="s">
        <v>165</v>
      </c>
      <c r="AH58" s="30">
        <v>4</v>
      </c>
      <c r="AI58" s="64" t="s">
        <v>166</v>
      </c>
      <c r="AJ58" s="30">
        <v>2</v>
      </c>
      <c r="AK58" s="64" t="s">
        <v>167</v>
      </c>
      <c r="AL58" s="30">
        <v>5</v>
      </c>
      <c r="AM58" s="64" t="s">
        <v>168</v>
      </c>
      <c r="AN58" s="30">
        <v>4</v>
      </c>
      <c r="AO58" s="64" t="s">
        <v>164</v>
      </c>
      <c r="AP58" s="30">
        <v>4</v>
      </c>
      <c r="AQ58" s="64" t="s">
        <v>163</v>
      </c>
      <c r="AR58" s="30">
        <v>4</v>
      </c>
      <c r="AS58" s="42">
        <f t="shared" si="14"/>
        <v>3.8333333333333335</v>
      </c>
      <c r="AT58" s="34"/>
      <c r="AU58" s="42" t="e">
        <f t="shared" ca="1" si="15"/>
        <v>#NAME?</v>
      </c>
      <c r="AV58" s="30" t="e">
        <f t="shared" ca="1" si="16"/>
        <v>#NAME?</v>
      </c>
      <c r="AW58" s="30" t="e">
        <f t="shared" ca="1" si="19"/>
        <v>#NAME?</v>
      </c>
      <c r="AX58" s="30" t="e">
        <f t="shared" ca="1" si="20"/>
        <v>#NAME?</v>
      </c>
      <c r="AY58" s="30" t="e">
        <f t="shared" ca="1" si="17"/>
        <v>#NAME?</v>
      </c>
    </row>
    <row r="59" spans="1:51" ht="56.25">
      <c r="A59" s="31"/>
      <c r="B59" s="30" t="s">
        <v>80</v>
      </c>
      <c r="C59" s="30">
        <v>4</v>
      </c>
      <c r="D59" s="34" t="s">
        <v>88</v>
      </c>
      <c r="E59" s="34" t="s">
        <v>89</v>
      </c>
      <c r="F59" s="34" t="s">
        <v>68</v>
      </c>
      <c r="G59" s="73"/>
      <c r="H59" s="33" t="s">
        <v>74</v>
      </c>
      <c r="I59" s="34"/>
      <c r="J59" s="39"/>
      <c r="K59" s="39"/>
      <c r="L59" s="40">
        <v>12000000</v>
      </c>
      <c r="M59" s="39">
        <v>2.0003899999999999</v>
      </c>
      <c r="N59" s="39">
        <v>1.1690700000000001</v>
      </c>
      <c r="O59" s="40">
        <v>14028840</v>
      </c>
      <c r="P59" s="37">
        <f t="shared" si="3"/>
        <v>0.58442103789761002</v>
      </c>
      <c r="Q59" s="30" t="e">
        <f t="shared" ca="1" si="4"/>
        <v>#NAME?</v>
      </c>
      <c r="R59" s="34"/>
      <c r="S59" s="51" t="e">
        <f t="shared" ca="1" si="5"/>
        <v>#NAME?</v>
      </c>
      <c r="T59" s="38" t="e">
        <f ca="1">_xlfn.IFS(H59="National",1)</f>
        <v>#NAME?</v>
      </c>
      <c r="U59" s="30" t="e">
        <f t="shared" ca="1" si="6"/>
        <v>#NAME?</v>
      </c>
      <c r="V59" s="51" t="e">
        <f t="shared" ca="1" si="7"/>
        <v>#NAME?</v>
      </c>
      <c r="W59" s="38" t="e">
        <f t="shared" ca="1" si="8"/>
        <v>#NAME?</v>
      </c>
      <c r="X59" s="30" t="e">
        <f t="shared" ca="1" si="9"/>
        <v>#NAME?</v>
      </c>
      <c r="Y59" s="38" t="s">
        <v>95</v>
      </c>
      <c r="Z59" s="30" t="e">
        <f t="shared" ca="1" si="10"/>
        <v>#NAME?</v>
      </c>
      <c r="AA59" s="38" t="s">
        <v>99</v>
      </c>
      <c r="AB59" s="30" t="e">
        <f t="shared" ca="1" si="11"/>
        <v>#NAME?</v>
      </c>
      <c r="AC59" s="42" t="e">
        <f t="shared" ca="1" si="12"/>
        <v>#NAME?</v>
      </c>
      <c r="AD59" s="34"/>
      <c r="AE59" s="42" t="e">
        <f t="shared" ca="1" si="18"/>
        <v>#NAME?</v>
      </c>
      <c r="AF59" s="30" t="e">
        <f t="shared" ca="1" si="13"/>
        <v>#NAME?</v>
      </c>
      <c r="AG59" s="64" t="s">
        <v>165</v>
      </c>
      <c r="AH59" s="30">
        <v>4</v>
      </c>
      <c r="AI59" s="64" t="s">
        <v>166</v>
      </c>
      <c r="AJ59" s="30">
        <v>2</v>
      </c>
      <c r="AK59" s="64" t="s">
        <v>167</v>
      </c>
      <c r="AL59" s="30">
        <v>5</v>
      </c>
      <c r="AM59" s="64" t="s">
        <v>168</v>
      </c>
      <c r="AN59" s="30">
        <v>4</v>
      </c>
      <c r="AO59" s="64" t="s">
        <v>164</v>
      </c>
      <c r="AP59" s="30">
        <v>4</v>
      </c>
      <c r="AQ59" s="64" t="s">
        <v>163</v>
      </c>
      <c r="AR59" s="30">
        <v>4</v>
      </c>
      <c r="AS59" s="42">
        <f t="shared" si="14"/>
        <v>3.8333333333333335</v>
      </c>
      <c r="AT59" s="34"/>
      <c r="AU59" s="42" t="e">
        <f t="shared" ca="1" si="15"/>
        <v>#NAME?</v>
      </c>
      <c r="AV59" s="30" t="e">
        <f t="shared" ca="1" si="16"/>
        <v>#NAME?</v>
      </c>
      <c r="AW59" s="30" t="e">
        <f t="shared" ca="1" si="19"/>
        <v>#NAME?</v>
      </c>
      <c r="AX59" s="30" t="e">
        <f t="shared" ca="1" si="20"/>
        <v>#NAME?</v>
      </c>
      <c r="AY59" s="30" t="e">
        <f t="shared" ca="1" si="17"/>
        <v>#NAME?</v>
      </c>
    </row>
    <row r="60" spans="1:51" ht="56.25">
      <c r="A60" s="31"/>
      <c r="B60" s="30" t="s">
        <v>80</v>
      </c>
      <c r="C60" s="30">
        <v>4</v>
      </c>
      <c r="D60" s="34" t="s">
        <v>85</v>
      </c>
      <c r="E60" s="34" t="s">
        <v>89</v>
      </c>
      <c r="F60" s="34" t="s">
        <v>68</v>
      </c>
      <c r="G60" s="73"/>
      <c r="H60" s="33" t="s">
        <v>74</v>
      </c>
      <c r="I60" s="34"/>
      <c r="J60" s="39"/>
      <c r="K60" s="39"/>
      <c r="L60" s="40">
        <v>12000000</v>
      </c>
      <c r="M60" s="39">
        <v>2.0003899999999999</v>
      </c>
      <c r="N60" s="39">
        <v>0.68766799999999995</v>
      </c>
      <c r="O60" s="40">
        <v>8252015.9999999991</v>
      </c>
      <c r="P60" s="37">
        <f t="shared" si="3"/>
        <v>0.34376696544173885</v>
      </c>
      <c r="Q60" s="30" t="e">
        <f t="shared" ca="1" si="4"/>
        <v>#NAME?</v>
      </c>
      <c r="R60" s="34"/>
      <c r="S60" s="51" t="e">
        <f t="shared" ca="1" si="5"/>
        <v>#NAME?</v>
      </c>
      <c r="T60" s="38" t="e">
        <f ca="1">_xlfn.IFS(H60="National",1)</f>
        <v>#NAME?</v>
      </c>
      <c r="U60" s="30" t="e">
        <f t="shared" ca="1" si="6"/>
        <v>#NAME?</v>
      </c>
      <c r="V60" s="51" t="e">
        <f t="shared" ca="1" si="7"/>
        <v>#NAME?</v>
      </c>
      <c r="W60" s="38" t="e">
        <f t="shared" ca="1" si="8"/>
        <v>#NAME?</v>
      </c>
      <c r="X60" s="30" t="e">
        <f t="shared" ca="1" si="9"/>
        <v>#NAME?</v>
      </c>
      <c r="Y60" s="38" t="s">
        <v>95</v>
      </c>
      <c r="Z60" s="30" t="e">
        <f t="shared" ca="1" si="10"/>
        <v>#NAME?</v>
      </c>
      <c r="AA60" s="38" t="s">
        <v>99</v>
      </c>
      <c r="AB60" s="30" t="e">
        <f t="shared" ca="1" si="11"/>
        <v>#NAME?</v>
      </c>
      <c r="AC60" s="42" t="e">
        <f t="shared" ca="1" si="12"/>
        <v>#NAME?</v>
      </c>
      <c r="AD60" s="34"/>
      <c r="AE60" s="42" t="e">
        <f t="shared" ca="1" si="18"/>
        <v>#NAME?</v>
      </c>
      <c r="AF60" s="30" t="e">
        <f t="shared" ca="1" si="13"/>
        <v>#NAME?</v>
      </c>
      <c r="AG60" s="64" t="s">
        <v>165</v>
      </c>
      <c r="AH60" s="30">
        <v>4</v>
      </c>
      <c r="AI60" s="64" t="s">
        <v>166</v>
      </c>
      <c r="AJ60" s="30">
        <v>2</v>
      </c>
      <c r="AK60" s="64" t="s">
        <v>167</v>
      </c>
      <c r="AL60" s="30">
        <v>5</v>
      </c>
      <c r="AM60" s="64" t="s">
        <v>168</v>
      </c>
      <c r="AN60" s="30">
        <v>4</v>
      </c>
      <c r="AO60" s="64" t="s">
        <v>164</v>
      </c>
      <c r="AP60" s="30">
        <v>4</v>
      </c>
      <c r="AQ60" s="64" t="s">
        <v>163</v>
      </c>
      <c r="AR60" s="30">
        <v>4</v>
      </c>
      <c r="AS60" s="42">
        <f t="shared" si="14"/>
        <v>3.8333333333333335</v>
      </c>
      <c r="AT60" s="34"/>
      <c r="AU60" s="42" t="e">
        <f t="shared" ca="1" si="15"/>
        <v>#NAME?</v>
      </c>
      <c r="AV60" s="30" t="e">
        <f t="shared" ca="1" si="16"/>
        <v>#NAME?</v>
      </c>
      <c r="AW60" s="30" t="e">
        <f t="shared" ca="1" si="19"/>
        <v>#NAME?</v>
      </c>
      <c r="AX60" s="30" t="e">
        <f t="shared" ca="1" si="20"/>
        <v>#NAME?</v>
      </c>
      <c r="AY60" s="30" t="e">
        <f t="shared" ca="1" si="17"/>
        <v>#NAME?</v>
      </c>
    </row>
    <row r="61" spans="1:51" ht="56.25">
      <c r="A61" s="31"/>
      <c r="B61" s="30" t="s">
        <v>80</v>
      </c>
      <c r="C61" s="30">
        <v>4</v>
      </c>
      <c r="D61" s="34" t="s">
        <v>86</v>
      </c>
      <c r="E61" s="34" t="s">
        <v>89</v>
      </c>
      <c r="F61" s="34" t="s">
        <v>68</v>
      </c>
      <c r="G61" s="73"/>
      <c r="H61" s="33" t="s">
        <v>74</v>
      </c>
      <c r="I61" s="34"/>
      <c r="J61" s="39"/>
      <c r="K61" s="39"/>
      <c r="L61" s="40">
        <v>12000000</v>
      </c>
      <c r="M61" s="39">
        <v>2.0003899999999999</v>
      </c>
      <c r="N61" s="39">
        <v>0.14364499999999999</v>
      </c>
      <c r="O61" s="40">
        <v>1723740</v>
      </c>
      <c r="P61" s="37">
        <f t="shared" si="3"/>
        <v>7.1808497343018113E-2</v>
      </c>
      <c r="Q61" s="30" t="e">
        <f t="shared" ca="1" si="4"/>
        <v>#NAME?</v>
      </c>
      <c r="R61" s="34"/>
      <c r="S61" s="51" t="e">
        <f t="shared" ca="1" si="5"/>
        <v>#NAME?</v>
      </c>
      <c r="T61" s="38" t="e">
        <f ca="1">_xlfn.IFS(H61="National",1)</f>
        <v>#NAME?</v>
      </c>
      <c r="U61" s="30" t="e">
        <f t="shared" ca="1" si="6"/>
        <v>#NAME?</v>
      </c>
      <c r="V61" s="51" t="e">
        <f t="shared" ca="1" si="7"/>
        <v>#NAME?</v>
      </c>
      <c r="W61" s="38" t="e">
        <f t="shared" ca="1" si="8"/>
        <v>#NAME?</v>
      </c>
      <c r="X61" s="30" t="e">
        <f t="shared" ca="1" si="9"/>
        <v>#NAME?</v>
      </c>
      <c r="Y61" s="38" t="s">
        <v>95</v>
      </c>
      <c r="Z61" s="30" t="e">
        <f t="shared" ca="1" si="10"/>
        <v>#NAME?</v>
      </c>
      <c r="AA61" s="38" t="s">
        <v>99</v>
      </c>
      <c r="AB61" s="30" t="e">
        <f t="shared" ca="1" si="11"/>
        <v>#NAME?</v>
      </c>
      <c r="AC61" s="42" t="e">
        <f t="shared" ca="1" si="12"/>
        <v>#NAME?</v>
      </c>
      <c r="AD61" s="34"/>
      <c r="AE61" s="42" t="e">
        <f t="shared" ca="1" si="18"/>
        <v>#NAME?</v>
      </c>
      <c r="AF61" s="30" t="e">
        <f t="shared" ca="1" si="13"/>
        <v>#NAME?</v>
      </c>
      <c r="AG61" s="64" t="s">
        <v>165</v>
      </c>
      <c r="AH61" s="30">
        <v>4</v>
      </c>
      <c r="AI61" s="64" t="s">
        <v>166</v>
      </c>
      <c r="AJ61" s="30">
        <v>2</v>
      </c>
      <c r="AK61" s="64" t="s">
        <v>167</v>
      </c>
      <c r="AL61" s="30">
        <v>5</v>
      </c>
      <c r="AM61" s="64" t="s">
        <v>168</v>
      </c>
      <c r="AN61" s="30">
        <v>4</v>
      </c>
      <c r="AO61" s="64" t="s">
        <v>164</v>
      </c>
      <c r="AP61" s="30">
        <v>4</v>
      </c>
      <c r="AQ61" s="64" t="s">
        <v>163</v>
      </c>
      <c r="AR61" s="30">
        <v>4</v>
      </c>
      <c r="AS61" s="42">
        <f t="shared" si="14"/>
        <v>3.8333333333333335</v>
      </c>
      <c r="AT61" s="34"/>
      <c r="AU61" s="42" t="e">
        <f t="shared" ca="1" si="15"/>
        <v>#NAME?</v>
      </c>
      <c r="AV61" s="30" t="e">
        <f t="shared" ca="1" si="16"/>
        <v>#NAME?</v>
      </c>
      <c r="AW61" s="30" t="e">
        <f t="shared" ca="1" si="19"/>
        <v>#NAME?</v>
      </c>
      <c r="AX61" s="30" t="e">
        <f t="shared" ca="1" si="20"/>
        <v>#NAME?</v>
      </c>
      <c r="AY61" s="30" t="e">
        <f t="shared" ca="1" si="17"/>
        <v>#NAME?</v>
      </c>
    </row>
    <row r="62" spans="1:51" ht="56.25">
      <c r="A62" s="31"/>
      <c r="B62" s="30" t="s">
        <v>80</v>
      </c>
      <c r="C62" s="30">
        <v>4</v>
      </c>
      <c r="D62" s="34" t="s">
        <v>88</v>
      </c>
      <c r="E62" s="34" t="s">
        <v>89</v>
      </c>
      <c r="F62" s="34" t="s">
        <v>68</v>
      </c>
      <c r="G62" s="73"/>
      <c r="H62" s="33" t="s">
        <v>77</v>
      </c>
      <c r="I62" s="34"/>
      <c r="J62" s="39"/>
      <c r="K62" s="39"/>
      <c r="L62" s="40">
        <v>12000000</v>
      </c>
      <c r="M62" s="39">
        <v>2.2412000000000001</v>
      </c>
      <c r="N62" s="39">
        <v>1.7291399999999999</v>
      </c>
      <c r="O62" s="40">
        <v>20749680</v>
      </c>
      <c r="P62" s="37">
        <f t="shared" si="3"/>
        <v>0.77152418347313934</v>
      </c>
      <c r="Q62" s="30" t="e">
        <f t="shared" ca="1" si="4"/>
        <v>#NAME?</v>
      </c>
      <c r="R62" s="34"/>
      <c r="S62" s="51">
        <f t="shared" si="5"/>
        <v>0</v>
      </c>
      <c r="T62" s="38">
        <v>0</v>
      </c>
      <c r="U62" s="30" t="e">
        <f t="shared" ca="1" si="6"/>
        <v>#NAME?</v>
      </c>
      <c r="V62" s="51">
        <f t="shared" si="7"/>
        <v>1.7291399999999999</v>
      </c>
      <c r="W62" s="38">
        <f t="shared" si="8"/>
        <v>1</v>
      </c>
      <c r="X62" s="30" t="e">
        <f t="shared" ca="1" si="9"/>
        <v>#NAME?</v>
      </c>
      <c r="Y62" s="38" t="s">
        <v>95</v>
      </c>
      <c r="Z62" s="30" t="e">
        <f t="shared" ca="1" si="10"/>
        <v>#NAME?</v>
      </c>
      <c r="AA62" s="38" t="s">
        <v>102</v>
      </c>
      <c r="AB62" s="30" t="e">
        <f t="shared" ca="1" si="11"/>
        <v>#NAME?</v>
      </c>
      <c r="AC62" s="42" t="e">
        <f t="shared" ca="1" si="12"/>
        <v>#NAME?</v>
      </c>
      <c r="AD62" s="34"/>
      <c r="AE62" s="42" t="e">
        <f t="shared" ca="1" si="18"/>
        <v>#NAME?</v>
      </c>
      <c r="AF62" s="30" t="e">
        <f t="shared" ca="1" si="13"/>
        <v>#NAME?</v>
      </c>
      <c r="AG62" s="64" t="s">
        <v>165</v>
      </c>
      <c r="AH62" s="30">
        <v>4</v>
      </c>
      <c r="AI62" s="64" t="s">
        <v>166</v>
      </c>
      <c r="AJ62" s="30">
        <v>2</v>
      </c>
      <c r="AK62" s="64" t="s">
        <v>167</v>
      </c>
      <c r="AL62" s="30">
        <v>5</v>
      </c>
      <c r="AM62" s="64" t="s">
        <v>168</v>
      </c>
      <c r="AN62" s="30">
        <v>4</v>
      </c>
      <c r="AO62" s="64" t="s">
        <v>164</v>
      </c>
      <c r="AP62" s="30">
        <v>4</v>
      </c>
      <c r="AQ62" s="64" t="s">
        <v>163</v>
      </c>
      <c r="AR62" s="30">
        <v>4</v>
      </c>
      <c r="AS62" s="42">
        <f t="shared" si="14"/>
        <v>3.8333333333333335</v>
      </c>
      <c r="AT62" s="34"/>
      <c r="AU62" s="42" t="e">
        <f t="shared" ca="1" si="15"/>
        <v>#NAME?</v>
      </c>
      <c r="AV62" s="30" t="e">
        <f t="shared" ca="1" si="16"/>
        <v>#NAME?</v>
      </c>
      <c r="AW62" s="30" t="e">
        <f t="shared" ca="1" si="19"/>
        <v>#NAME?</v>
      </c>
      <c r="AX62" s="30" t="e">
        <f t="shared" ca="1" si="20"/>
        <v>#NAME?</v>
      </c>
      <c r="AY62" s="30" t="e">
        <f t="shared" ca="1" si="17"/>
        <v>#NAME?</v>
      </c>
    </row>
    <row r="63" spans="1:51" ht="56.25">
      <c r="A63" s="31"/>
      <c r="B63" s="30" t="s">
        <v>80</v>
      </c>
      <c r="C63" s="30">
        <v>4</v>
      </c>
      <c r="D63" s="34" t="s">
        <v>85</v>
      </c>
      <c r="E63" s="34" t="s">
        <v>89</v>
      </c>
      <c r="F63" s="34" t="s">
        <v>68</v>
      </c>
      <c r="G63" s="73"/>
      <c r="H63" s="33" t="s">
        <v>77</v>
      </c>
      <c r="I63" s="34"/>
      <c r="J63" s="39"/>
      <c r="K63" s="39"/>
      <c r="L63" s="40">
        <v>12000000</v>
      </c>
      <c r="M63" s="39">
        <v>2.2412000000000001</v>
      </c>
      <c r="N63" s="39">
        <v>0.43182199999999998</v>
      </c>
      <c r="O63" s="40">
        <v>5181864</v>
      </c>
      <c r="P63" s="37">
        <f t="shared" si="3"/>
        <v>0.192674460110655</v>
      </c>
      <c r="Q63" s="30" t="e">
        <f t="shared" ca="1" si="4"/>
        <v>#NAME?</v>
      </c>
      <c r="R63" s="34"/>
      <c r="S63" s="51">
        <f t="shared" si="5"/>
        <v>0</v>
      </c>
      <c r="T63" s="38">
        <v>0</v>
      </c>
      <c r="U63" s="30" t="e">
        <f t="shared" ca="1" si="6"/>
        <v>#NAME?</v>
      </c>
      <c r="V63" s="51">
        <f t="shared" si="7"/>
        <v>0.43182199999999998</v>
      </c>
      <c r="W63" s="38">
        <f t="shared" si="8"/>
        <v>1</v>
      </c>
      <c r="X63" s="30" t="e">
        <f t="shared" ca="1" si="9"/>
        <v>#NAME?</v>
      </c>
      <c r="Y63" s="38" t="s">
        <v>95</v>
      </c>
      <c r="Z63" s="30" t="e">
        <f t="shared" ca="1" si="10"/>
        <v>#NAME?</v>
      </c>
      <c r="AA63" s="38" t="s">
        <v>102</v>
      </c>
      <c r="AB63" s="30" t="e">
        <f t="shared" ca="1" si="11"/>
        <v>#NAME?</v>
      </c>
      <c r="AC63" s="42" t="e">
        <f t="shared" ca="1" si="12"/>
        <v>#NAME?</v>
      </c>
      <c r="AD63" s="34"/>
      <c r="AE63" s="42" t="e">
        <f t="shared" ca="1" si="18"/>
        <v>#NAME?</v>
      </c>
      <c r="AF63" s="30" t="e">
        <f t="shared" ca="1" si="13"/>
        <v>#NAME?</v>
      </c>
      <c r="AG63" s="64" t="s">
        <v>165</v>
      </c>
      <c r="AH63" s="30">
        <v>4</v>
      </c>
      <c r="AI63" s="64" t="s">
        <v>166</v>
      </c>
      <c r="AJ63" s="30">
        <v>2</v>
      </c>
      <c r="AK63" s="64" t="s">
        <v>167</v>
      </c>
      <c r="AL63" s="30">
        <v>5</v>
      </c>
      <c r="AM63" s="64" t="s">
        <v>168</v>
      </c>
      <c r="AN63" s="30">
        <v>4</v>
      </c>
      <c r="AO63" s="64" t="s">
        <v>164</v>
      </c>
      <c r="AP63" s="30">
        <v>4</v>
      </c>
      <c r="AQ63" s="64" t="s">
        <v>163</v>
      </c>
      <c r="AR63" s="30">
        <v>4</v>
      </c>
      <c r="AS63" s="42">
        <f t="shared" si="14"/>
        <v>3.8333333333333335</v>
      </c>
      <c r="AT63" s="34"/>
      <c r="AU63" s="42" t="e">
        <f t="shared" ca="1" si="15"/>
        <v>#NAME?</v>
      </c>
      <c r="AV63" s="30" t="e">
        <f t="shared" ca="1" si="16"/>
        <v>#NAME?</v>
      </c>
      <c r="AW63" s="30" t="e">
        <f t="shared" ca="1" si="19"/>
        <v>#NAME?</v>
      </c>
      <c r="AX63" s="30" t="e">
        <f t="shared" ca="1" si="20"/>
        <v>#NAME?</v>
      </c>
      <c r="AY63" s="30" t="e">
        <f t="shared" ca="1" si="17"/>
        <v>#NAME?</v>
      </c>
    </row>
    <row r="64" spans="1:51" ht="56.25">
      <c r="A64" s="31"/>
      <c r="B64" s="30" t="s">
        <v>80</v>
      </c>
      <c r="C64" s="30">
        <v>4</v>
      </c>
      <c r="D64" s="34" t="s">
        <v>86</v>
      </c>
      <c r="E64" s="34" t="s">
        <v>89</v>
      </c>
      <c r="F64" s="34" t="s">
        <v>68</v>
      </c>
      <c r="G64" s="73"/>
      <c r="H64" s="33" t="s">
        <v>77</v>
      </c>
      <c r="I64" s="34"/>
      <c r="J64" s="39"/>
      <c r="K64" s="39"/>
      <c r="L64" s="40">
        <v>12000000</v>
      </c>
      <c r="M64" s="39">
        <v>2.2412000000000001</v>
      </c>
      <c r="N64" s="39">
        <v>8.02422E-2</v>
      </c>
      <c r="O64" s="40">
        <v>962906.4</v>
      </c>
      <c r="P64" s="37">
        <f t="shared" si="3"/>
        <v>3.5803230412279133E-2</v>
      </c>
      <c r="Q64" s="30" t="e">
        <f t="shared" ca="1" si="4"/>
        <v>#NAME?</v>
      </c>
      <c r="R64" s="34"/>
      <c r="S64" s="51">
        <f t="shared" si="5"/>
        <v>0</v>
      </c>
      <c r="T64" s="38">
        <v>0</v>
      </c>
      <c r="U64" s="30" t="e">
        <f t="shared" ca="1" si="6"/>
        <v>#NAME?</v>
      </c>
      <c r="V64" s="51">
        <f t="shared" si="7"/>
        <v>8.02422E-2</v>
      </c>
      <c r="W64" s="38">
        <f t="shared" si="8"/>
        <v>1</v>
      </c>
      <c r="X64" s="30" t="e">
        <f t="shared" ca="1" si="9"/>
        <v>#NAME?</v>
      </c>
      <c r="Y64" s="38" t="s">
        <v>95</v>
      </c>
      <c r="Z64" s="30" t="e">
        <f t="shared" ca="1" si="10"/>
        <v>#NAME?</v>
      </c>
      <c r="AA64" s="38" t="s">
        <v>102</v>
      </c>
      <c r="AB64" s="30" t="e">
        <f t="shared" ca="1" si="11"/>
        <v>#NAME?</v>
      </c>
      <c r="AC64" s="42" t="e">
        <f t="shared" ca="1" si="12"/>
        <v>#NAME?</v>
      </c>
      <c r="AD64" s="34"/>
      <c r="AE64" s="42" t="e">
        <f t="shared" ca="1" si="18"/>
        <v>#NAME?</v>
      </c>
      <c r="AF64" s="30" t="e">
        <f t="shared" ca="1" si="13"/>
        <v>#NAME?</v>
      </c>
      <c r="AG64" s="64" t="s">
        <v>165</v>
      </c>
      <c r="AH64" s="30">
        <v>4</v>
      </c>
      <c r="AI64" s="64" t="s">
        <v>166</v>
      </c>
      <c r="AJ64" s="30">
        <v>2</v>
      </c>
      <c r="AK64" s="64" t="s">
        <v>167</v>
      </c>
      <c r="AL64" s="30">
        <v>5</v>
      </c>
      <c r="AM64" s="64" t="s">
        <v>168</v>
      </c>
      <c r="AN64" s="30">
        <v>4</v>
      </c>
      <c r="AO64" s="64" t="s">
        <v>164</v>
      </c>
      <c r="AP64" s="30">
        <v>4</v>
      </c>
      <c r="AQ64" s="64" t="s">
        <v>163</v>
      </c>
      <c r="AR64" s="30">
        <v>4</v>
      </c>
      <c r="AS64" s="42">
        <f t="shared" si="14"/>
        <v>3.8333333333333335</v>
      </c>
      <c r="AT64" s="34"/>
      <c r="AU64" s="42" t="e">
        <f t="shared" ca="1" si="15"/>
        <v>#NAME?</v>
      </c>
      <c r="AV64" s="30" t="e">
        <f t="shared" ca="1" si="16"/>
        <v>#NAME?</v>
      </c>
      <c r="AW64" s="30" t="e">
        <f t="shared" ca="1" si="19"/>
        <v>#NAME?</v>
      </c>
      <c r="AX64" s="30" t="e">
        <f t="shared" ca="1" si="20"/>
        <v>#NAME?</v>
      </c>
      <c r="AY64" s="30" t="e">
        <f t="shared" ca="1" si="17"/>
        <v>#NAME?</v>
      </c>
    </row>
    <row r="65" spans="1:51" ht="56.25">
      <c r="A65" s="31"/>
      <c r="B65" s="30" t="s">
        <v>80</v>
      </c>
      <c r="C65" s="30">
        <v>4</v>
      </c>
      <c r="D65" s="34" t="s">
        <v>88</v>
      </c>
      <c r="E65" s="34" t="s">
        <v>89</v>
      </c>
      <c r="F65" s="34" t="s">
        <v>68</v>
      </c>
      <c r="G65" s="73"/>
      <c r="H65" s="34" t="s">
        <v>75</v>
      </c>
      <c r="I65" s="34"/>
      <c r="J65" s="39"/>
      <c r="K65" s="39"/>
      <c r="L65" s="40">
        <v>12000000</v>
      </c>
      <c r="M65" s="39">
        <v>0.15632299999999999</v>
      </c>
      <c r="N65" s="39">
        <v>0.107333</v>
      </c>
      <c r="O65" s="40">
        <v>1287996</v>
      </c>
      <c r="P65" s="37">
        <f t="shared" si="3"/>
        <v>0.6866104156138253</v>
      </c>
      <c r="Q65" s="30" t="e">
        <f t="shared" ca="1" si="4"/>
        <v>#NAME?</v>
      </c>
      <c r="R65" s="34"/>
      <c r="S65" s="51">
        <f t="shared" si="5"/>
        <v>0.107333</v>
      </c>
      <c r="T65" s="38">
        <v>1</v>
      </c>
      <c r="U65" s="30" t="e">
        <f t="shared" ca="1" si="6"/>
        <v>#NAME?</v>
      </c>
      <c r="V65" s="51">
        <f t="shared" si="7"/>
        <v>0</v>
      </c>
      <c r="W65" s="38">
        <f t="shared" si="8"/>
        <v>0</v>
      </c>
      <c r="X65" s="30" t="e">
        <f t="shared" ca="1" si="9"/>
        <v>#NAME?</v>
      </c>
      <c r="Y65" s="38" t="s">
        <v>95</v>
      </c>
      <c r="Z65" s="30" t="e">
        <f t="shared" ca="1" si="10"/>
        <v>#NAME?</v>
      </c>
      <c r="AA65" s="38" t="s">
        <v>100</v>
      </c>
      <c r="AB65" s="30" t="e">
        <f t="shared" ca="1" si="11"/>
        <v>#NAME?</v>
      </c>
      <c r="AC65" s="42" t="e">
        <f t="shared" ca="1" si="12"/>
        <v>#NAME?</v>
      </c>
      <c r="AD65" s="34"/>
      <c r="AE65" s="42" t="e">
        <f t="shared" ca="1" si="18"/>
        <v>#NAME?</v>
      </c>
      <c r="AF65" s="30" t="e">
        <f t="shared" ca="1" si="13"/>
        <v>#NAME?</v>
      </c>
      <c r="AG65" s="64" t="s">
        <v>165</v>
      </c>
      <c r="AH65" s="30">
        <v>4</v>
      </c>
      <c r="AI65" s="64" t="s">
        <v>166</v>
      </c>
      <c r="AJ65" s="30">
        <v>2</v>
      </c>
      <c r="AK65" s="64" t="s">
        <v>167</v>
      </c>
      <c r="AL65" s="30">
        <v>5</v>
      </c>
      <c r="AM65" s="64" t="s">
        <v>168</v>
      </c>
      <c r="AN65" s="30">
        <v>4</v>
      </c>
      <c r="AO65" s="64" t="s">
        <v>164</v>
      </c>
      <c r="AP65" s="30">
        <v>4</v>
      </c>
      <c r="AQ65" s="64" t="s">
        <v>163</v>
      </c>
      <c r="AR65" s="30">
        <v>4</v>
      </c>
      <c r="AS65" s="42">
        <f t="shared" si="14"/>
        <v>3.8333333333333335</v>
      </c>
      <c r="AT65" s="34"/>
      <c r="AU65" s="42" t="e">
        <f t="shared" ca="1" si="15"/>
        <v>#NAME?</v>
      </c>
      <c r="AV65" s="30" t="e">
        <f t="shared" ca="1" si="16"/>
        <v>#NAME?</v>
      </c>
      <c r="AW65" s="30" t="e">
        <f t="shared" ca="1" si="19"/>
        <v>#NAME?</v>
      </c>
      <c r="AX65" s="30" t="e">
        <f t="shared" ca="1" si="20"/>
        <v>#NAME?</v>
      </c>
      <c r="AY65" s="30" t="e">
        <f t="shared" ca="1" si="17"/>
        <v>#NAME?</v>
      </c>
    </row>
    <row r="66" spans="1:51" ht="56.25">
      <c r="A66" s="31"/>
      <c r="B66" s="30" t="s">
        <v>80</v>
      </c>
      <c r="C66" s="30">
        <v>4</v>
      </c>
      <c r="D66" s="34" t="s">
        <v>85</v>
      </c>
      <c r="E66" s="34" t="s">
        <v>89</v>
      </c>
      <c r="F66" s="34" t="s">
        <v>68</v>
      </c>
      <c r="G66" s="73"/>
      <c r="H66" s="34" t="s">
        <v>75</v>
      </c>
      <c r="I66" s="34"/>
      <c r="J66" s="39"/>
      <c r="K66" s="39"/>
      <c r="L66" s="40">
        <v>12000000</v>
      </c>
      <c r="M66" s="39">
        <v>0.15632299999999999</v>
      </c>
      <c r="N66" s="39">
        <v>4.8989699999999997E-2</v>
      </c>
      <c r="O66" s="40">
        <v>587876.4</v>
      </c>
      <c r="P66" s="37">
        <f t="shared" si="3"/>
        <v>0.31338766528277989</v>
      </c>
      <c r="Q66" s="30" t="e">
        <f t="shared" ca="1" si="4"/>
        <v>#NAME?</v>
      </c>
      <c r="R66" s="34"/>
      <c r="S66" s="51">
        <f t="shared" si="5"/>
        <v>4.8989699999999997E-2</v>
      </c>
      <c r="T66" s="38">
        <v>1</v>
      </c>
      <c r="U66" s="30" t="e">
        <f t="shared" ca="1" si="6"/>
        <v>#NAME?</v>
      </c>
      <c r="V66" s="51">
        <f t="shared" si="7"/>
        <v>0</v>
      </c>
      <c r="W66" s="38">
        <f t="shared" si="8"/>
        <v>0</v>
      </c>
      <c r="X66" s="30" t="e">
        <f t="shared" ca="1" si="9"/>
        <v>#NAME?</v>
      </c>
      <c r="Y66" s="38" t="s">
        <v>95</v>
      </c>
      <c r="Z66" s="30" t="e">
        <f t="shared" ca="1" si="10"/>
        <v>#NAME?</v>
      </c>
      <c r="AA66" s="38" t="s">
        <v>100</v>
      </c>
      <c r="AB66" s="30" t="e">
        <f t="shared" ca="1" si="11"/>
        <v>#NAME?</v>
      </c>
      <c r="AC66" s="42" t="e">
        <f t="shared" ca="1" si="12"/>
        <v>#NAME?</v>
      </c>
      <c r="AD66" s="34"/>
      <c r="AE66" s="42" t="e">
        <f t="shared" ca="1" si="18"/>
        <v>#NAME?</v>
      </c>
      <c r="AF66" s="30" t="e">
        <f t="shared" ca="1" si="13"/>
        <v>#NAME?</v>
      </c>
      <c r="AG66" s="64" t="s">
        <v>165</v>
      </c>
      <c r="AH66" s="30">
        <v>4</v>
      </c>
      <c r="AI66" s="64" t="s">
        <v>166</v>
      </c>
      <c r="AJ66" s="30">
        <v>2</v>
      </c>
      <c r="AK66" s="64" t="s">
        <v>167</v>
      </c>
      <c r="AL66" s="30">
        <v>5</v>
      </c>
      <c r="AM66" s="64" t="s">
        <v>168</v>
      </c>
      <c r="AN66" s="30">
        <v>4</v>
      </c>
      <c r="AO66" s="64" t="s">
        <v>164</v>
      </c>
      <c r="AP66" s="30">
        <v>4</v>
      </c>
      <c r="AQ66" s="64" t="s">
        <v>163</v>
      </c>
      <c r="AR66" s="30">
        <v>4</v>
      </c>
      <c r="AS66" s="42">
        <f t="shared" si="14"/>
        <v>3.8333333333333335</v>
      </c>
      <c r="AT66" s="34"/>
      <c r="AU66" s="42" t="e">
        <f t="shared" ca="1" si="15"/>
        <v>#NAME?</v>
      </c>
      <c r="AV66" s="30" t="e">
        <f t="shared" ca="1" si="16"/>
        <v>#NAME?</v>
      </c>
      <c r="AW66" s="30" t="e">
        <f t="shared" ca="1" si="19"/>
        <v>#NAME?</v>
      </c>
      <c r="AX66" s="30" t="e">
        <f t="shared" ca="1" si="20"/>
        <v>#NAME?</v>
      </c>
      <c r="AY66" s="30" t="e">
        <f t="shared" ca="1" si="17"/>
        <v>#NAME?</v>
      </c>
    </row>
    <row r="67" spans="1:51" ht="56.25">
      <c r="A67" s="31"/>
      <c r="B67" s="30" t="s">
        <v>80</v>
      </c>
      <c r="C67" s="30">
        <v>4</v>
      </c>
      <c r="D67" s="34" t="s">
        <v>88</v>
      </c>
      <c r="E67" s="34" t="s">
        <v>89</v>
      </c>
      <c r="F67" s="34" t="s">
        <v>68</v>
      </c>
      <c r="G67" s="73"/>
      <c r="H67" s="34" t="s">
        <v>1</v>
      </c>
      <c r="I67" s="34"/>
      <c r="J67" s="39"/>
      <c r="K67" s="39"/>
      <c r="L67" s="40">
        <v>12000000</v>
      </c>
      <c r="M67" s="39">
        <v>5.9083899999999998</v>
      </c>
      <c r="N67" s="39">
        <v>5.6501900000000003</v>
      </c>
      <c r="O67" s="40">
        <v>67802280</v>
      </c>
      <c r="P67" s="37">
        <f t="shared" si="3"/>
        <v>0.9562994318249135</v>
      </c>
      <c r="Q67" s="30" t="e">
        <f t="shared" ca="1" si="4"/>
        <v>#NAME?</v>
      </c>
      <c r="R67" s="34"/>
      <c r="S67" s="51">
        <f t="shared" si="5"/>
        <v>0</v>
      </c>
      <c r="T67" s="38">
        <v>0</v>
      </c>
      <c r="U67" s="30" t="e">
        <f t="shared" ca="1" si="6"/>
        <v>#NAME?</v>
      </c>
      <c r="V67" s="51">
        <f t="shared" si="7"/>
        <v>5.6501900000000003</v>
      </c>
      <c r="W67" s="38">
        <f t="shared" si="8"/>
        <v>1</v>
      </c>
      <c r="X67" s="30" t="e">
        <f t="shared" ca="1" si="9"/>
        <v>#NAME?</v>
      </c>
      <c r="Y67" s="38" t="s">
        <v>95</v>
      </c>
      <c r="Z67" s="30" t="e">
        <f t="shared" ca="1" si="10"/>
        <v>#NAME?</v>
      </c>
      <c r="AA67" s="38" t="s">
        <v>102</v>
      </c>
      <c r="AB67" s="30" t="e">
        <f t="shared" ca="1" si="11"/>
        <v>#NAME?</v>
      </c>
      <c r="AC67" s="42" t="e">
        <f t="shared" ca="1" si="12"/>
        <v>#NAME?</v>
      </c>
      <c r="AD67" s="34"/>
      <c r="AE67" s="42" t="e">
        <f t="shared" ca="1" si="18"/>
        <v>#NAME?</v>
      </c>
      <c r="AF67" s="30" t="e">
        <f t="shared" ca="1" si="13"/>
        <v>#NAME?</v>
      </c>
      <c r="AG67" s="64" t="s">
        <v>165</v>
      </c>
      <c r="AH67" s="30">
        <v>4</v>
      </c>
      <c r="AI67" s="64" t="s">
        <v>166</v>
      </c>
      <c r="AJ67" s="30">
        <v>2</v>
      </c>
      <c r="AK67" s="64" t="s">
        <v>167</v>
      </c>
      <c r="AL67" s="30">
        <v>5</v>
      </c>
      <c r="AM67" s="64" t="s">
        <v>168</v>
      </c>
      <c r="AN67" s="30">
        <v>4</v>
      </c>
      <c r="AO67" s="64" t="s">
        <v>164</v>
      </c>
      <c r="AP67" s="30">
        <v>4</v>
      </c>
      <c r="AQ67" s="64" t="s">
        <v>163</v>
      </c>
      <c r="AR67" s="30">
        <v>4</v>
      </c>
      <c r="AS67" s="42">
        <f t="shared" si="14"/>
        <v>3.8333333333333335</v>
      </c>
      <c r="AT67" s="34"/>
      <c r="AU67" s="42" t="e">
        <f t="shared" ca="1" si="15"/>
        <v>#NAME?</v>
      </c>
      <c r="AV67" s="30" t="e">
        <f t="shared" ca="1" si="16"/>
        <v>#NAME?</v>
      </c>
      <c r="AW67" s="30" t="e">
        <f t="shared" ca="1" si="19"/>
        <v>#NAME?</v>
      </c>
      <c r="AX67" s="30" t="e">
        <f t="shared" ca="1" si="20"/>
        <v>#NAME?</v>
      </c>
      <c r="AY67" s="30" t="e">
        <f t="shared" ca="1" si="17"/>
        <v>#NAME?</v>
      </c>
    </row>
    <row r="68" spans="1:51" ht="56.25">
      <c r="A68" s="31"/>
      <c r="B68" s="30" t="s">
        <v>80</v>
      </c>
      <c r="C68" s="30">
        <v>4</v>
      </c>
      <c r="D68" s="34" t="s">
        <v>85</v>
      </c>
      <c r="E68" s="34" t="s">
        <v>89</v>
      </c>
      <c r="F68" s="34" t="s">
        <v>68</v>
      </c>
      <c r="G68" s="73"/>
      <c r="H68" s="34" t="s">
        <v>1</v>
      </c>
      <c r="I68" s="34"/>
      <c r="J68" s="39"/>
      <c r="K68" s="39"/>
      <c r="L68" s="40">
        <v>12000000</v>
      </c>
      <c r="M68" s="39">
        <v>5.9083899999999998</v>
      </c>
      <c r="N68" s="39">
        <v>0.254745</v>
      </c>
      <c r="O68" s="40">
        <v>3056940</v>
      </c>
      <c r="P68" s="37">
        <f t="shared" si="3"/>
        <v>4.3115806505663982E-2</v>
      </c>
      <c r="Q68" s="30" t="e">
        <f t="shared" ca="1" si="4"/>
        <v>#NAME?</v>
      </c>
      <c r="R68" s="34"/>
      <c r="S68" s="51">
        <f t="shared" si="5"/>
        <v>0</v>
      </c>
      <c r="T68" s="38">
        <v>0</v>
      </c>
      <c r="U68" s="30" t="e">
        <f t="shared" ca="1" si="6"/>
        <v>#NAME?</v>
      </c>
      <c r="V68" s="51">
        <f t="shared" si="7"/>
        <v>0.254745</v>
      </c>
      <c r="W68" s="38">
        <f t="shared" si="8"/>
        <v>1</v>
      </c>
      <c r="X68" s="30" t="e">
        <f t="shared" ca="1" si="9"/>
        <v>#NAME?</v>
      </c>
      <c r="Y68" s="38" t="s">
        <v>95</v>
      </c>
      <c r="Z68" s="30" t="e">
        <f t="shared" ca="1" si="10"/>
        <v>#NAME?</v>
      </c>
      <c r="AA68" s="38" t="s">
        <v>102</v>
      </c>
      <c r="AB68" s="30" t="e">
        <f t="shared" ca="1" si="11"/>
        <v>#NAME?</v>
      </c>
      <c r="AC68" s="42" t="e">
        <f t="shared" ca="1" si="12"/>
        <v>#NAME?</v>
      </c>
      <c r="AD68" s="34"/>
      <c r="AE68" s="42" t="e">
        <f t="shared" ca="1" si="18"/>
        <v>#NAME?</v>
      </c>
      <c r="AF68" s="30" t="e">
        <f t="shared" ca="1" si="13"/>
        <v>#NAME?</v>
      </c>
      <c r="AG68" s="64" t="s">
        <v>165</v>
      </c>
      <c r="AH68" s="30">
        <v>4</v>
      </c>
      <c r="AI68" s="64" t="s">
        <v>166</v>
      </c>
      <c r="AJ68" s="30">
        <v>2</v>
      </c>
      <c r="AK68" s="64" t="s">
        <v>167</v>
      </c>
      <c r="AL68" s="30">
        <v>5</v>
      </c>
      <c r="AM68" s="64" t="s">
        <v>168</v>
      </c>
      <c r="AN68" s="30">
        <v>4</v>
      </c>
      <c r="AO68" s="64" t="s">
        <v>164</v>
      </c>
      <c r="AP68" s="30">
        <v>4</v>
      </c>
      <c r="AQ68" s="64" t="s">
        <v>163</v>
      </c>
      <c r="AR68" s="30">
        <v>4</v>
      </c>
      <c r="AS68" s="42">
        <f t="shared" si="14"/>
        <v>3.8333333333333335</v>
      </c>
      <c r="AT68" s="34"/>
      <c r="AU68" s="42" t="e">
        <f t="shared" ca="1" si="15"/>
        <v>#NAME?</v>
      </c>
      <c r="AV68" s="30" t="e">
        <f t="shared" ca="1" si="16"/>
        <v>#NAME?</v>
      </c>
      <c r="AW68" s="30" t="e">
        <f t="shared" ca="1" si="19"/>
        <v>#NAME?</v>
      </c>
      <c r="AX68" s="30" t="e">
        <f t="shared" ca="1" si="20"/>
        <v>#NAME?</v>
      </c>
      <c r="AY68" s="30" t="e">
        <f t="shared" ca="1" si="17"/>
        <v>#NAME?</v>
      </c>
    </row>
    <row r="69" spans="1:51" ht="56.25">
      <c r="A69" s="31"/>
      <c r="B69" s="30" t="s">
        <v>80</v>
      </c>
      <c r="C69" s="30">
        <v>4</v>
      </c>
      <c r="D69" s="34" t="s">
        <v>86</v>
      </c>
      <c r="E69" s="34" t="s">
        <v>90</v>
      </c>
      <c r="F69" s="34" t="s">
        <v>69</v>
      </c>
      <c r="G69" s="73"/>
      <c r="H69" s="34" t="s">
        <v>73</v>
      </c>
      <c r="I69" s="34"/>
      <c r="J69" s="39"/>
      <c r="K69" s="39"/>
      <c r="L69" s="40">
        <v>12000000</v>
      </c>
      <c r="M69" s="39">
        <v>1.50576</v>
      </c>
      <c r="N69" s="39">
        <v>0.13813800000000001</v>
      </c>
      <c r="O69" s="40">
        <v>1657656.0000000002</v>
      </c>
      <c r="P69" s="37">
        <f t="shared" si="3"/>
        <v>9.1739719477207535E-2</v>
      </c>
      <c r="Q69" s="30" t="e">
        <f t="shared" ca="1" si="4"/>
        <v>#NAME?</v>
      </c>
      <c r="R69" s="34"/>
      <c r="S69" s="51">
        <f t="shared" si="5"/>
        <v>0.12432420000000001</v>
      </c>
      <c r="T69" s="38">
        <v>0.9</v>
      </c>
      <c r="U69" s="30" t="e">
        <f t="shared" ca="1" si="6"/>
        <v>#NAME?</v>
      </c>
      <c r="V69" s="51">
        <f t="shared" si="7"/>
        <v>1.3813799999999998E-2</v>
      </c>
      <c r="W69" s="38">
        <f t="shared" si="8"/>
        <v>9.9999999999999978E-2</v>
      </c>
      <c r="X69" s="30" t="e">
        <f t="shared" ca="1" si="9"/>
        <v>#NAME?</v>
      </c>
      <c r="Y69" s="38" t="s">
        <v>93</v>
      </c>
      <c r="Z69" s="30" t="e">
        <f t="shared" ca="1" si="10"/>
        <v>#NAME?</v>
      </c>
      <c r="AA69" s="38" t="s">
        <v>100</v>
      </c>
      <c r="AB69" s="30" t="e">
        <f t="shared" ca="1" si="11"/>
        <v>#NAME?</v>
      </c>
      <c r="AC69" s="42" t="e">
        <f t="shared" ca="1" si="12"/>
        <v>#NAME?</v>
      </c>
      <c r="AD69" s="34"/>
      <c r="AE69" s="42" t="e">
        <f t="shared" ca="1" si="18"/>
        <v>#NAME?</v>
      </c>
      <c r="AF69" s="30" t="e">
        <f t="shared" ca="1" si="13"/>
        <v>#NAME?</v>
      </c>
      <c r="AG69" s="64" t="s">
        <v>165</v>
      </c>
      <c r="AH69" s="30">
        <v>4</v>
      </c>
      <c r="AI69" s="64" t="s">
        <v>166</v>
      </c>
      <c r="AJ69" s="30">
        <v>2</v>
      </c>
      <c r="AK69" s="64" t="s">
        <v>167</v>
      </c>
      <c r="AL69" s="30">
        <v>5</v>
      </c>
      <c r="AM69" s="64" t="s">
        <v>168</v>
      </c>
      <c r="AN69" s="30">
        <v>4</v>
      </c>
      <c r="AO69" s="64" t="s">
        <v>164</v>
      </c>
      <c r="AP69" s="30">
        <v>4</v>
      </c>
      <c r="AQ69" s="64" t="s">
        <v>163</v>
      </c>
      <c r="AR69" s="30">
        <v>4</v>
      </c>
      <c r="AS69" s="42">
        <f t="shared" si="14"/>
        <v>3.8333333333333335</v>
      </c>
      <c r="AT69" s="34"/>
      <c r="AU69" s="42" t="e">
        <f t="shared" ca="1" si="15"/>
        <v>#NAME?</v>
      </c>
      <c r="AV69" s="30" t="e">
        <f t="shared" ca="1" si="16"/>
        <v>#NAME?</v>
      </c>
      <c r="AW69" s="30" t="e">
        <f t="shared" ca="1" si="19"/>
        <v>#NAME?</v>
      </c>
      <c r="AX69" s="30" t="e">
        <f t="shared" ca="1" si="20"/>
        <v>#NAME?</v>
      </c>
      <c r="AY69" s="30" t="e">
        <f t="shared" ca="1" si="17"/>
        <v>#NAME?</v>
      </c>
    </row>
    <row r="70" spans="1:51" ht="56.25">
      <c r="A70" s="31"/>
      <c r="B70" s="30" t="s">
        <v>80</v>
      </c>
      <c r="C70" s="30">
        <v>4</v>
      </c>
      <c r="D70" s="34" t="s">
        <v>87</v>
      </c>
      <c r="E70" s="34" t="s">
        <v>90</v>
      </c>
      <c r="F70" s="34" t="s">
        <v>69</v>
      </c>
      <c r="G70" s="73"/>
      <c r="H70" s="34" t="s">
        <v>73</v>
      </c>
      <c r="I70" s="34"/>
      <c r="J70" s="39"/>
      <c r="K70" s="39"/>
      <c r="L70" s="40">
        <v>12000000</v>
      </c>
      <c r="M70" s="39">
        <v>1.50576</v>
      </c>
      <c r="N70" s="39">
        <v>1.1887300000000001</v>
      </c>
      <c r="O70" s="40">
        <v>14264760</v>
      </c>
      <c r="P70" s="37">
        <f t="shared" si="3"/>
        <v>0.78945515885665718</v>
      </c>
      <c r="Q70" s="30" t="e">
        <f t="shared" ca="1" si="4"/>
        <v>#NAME?</v>
      </c>
      <c r="R70" s="34"/>
      <c r="S70" s="51">
        <f t="shared" si="5"/>
        <v>1.0698570000000001</v>
      </c>
      <c r="T70" s="38">
        <v>0.9</v>
      </c>
      <c r="U70" s="30" t="e">
        <f t="shared" ca="1" si="6"/>
        <v>#NAME?</v>
      </c>
      <c r="V70" s="51">
        <f t="shared" si="7"/>
        <v>0.11887299999999998</v>
      </c>
      <c r="W70" s="38">
        <f t="shared" si="8"/>
        <v>9.9999999999999978E-2</v>
      </c>
      <c r="X70" s="30" t="e">
        <f t="shared" ca="1" si="9"/>
        <v>#NAME?</v>
      </c>
      <c r="Y70" s="38" t="s">
        <v>93</v>
      </c>
      <c r="Z70" s="30" t="e">
        <f t="shared" ca="1" si="10"/>
        <v>#NAME?</v>
      </c>
      <c r="AA70" s="38" t="s">
        <v>100</v>
      </c>
      <c r="AB70" s="30" t="e">
        <f t="shared" ca="1" si="11"/>
        <v>#NAME?</v>
      </c>
      <c r="AC70" s="42" t="e">
        <f t="shared" ca="1" si="12"/>
        <v>#NAME?</v>
      </c>
      <c r="AD70" s="34"/>
      <c r="AE70" s="42" t="e">
        <f t="shared" ref="AE70:AE87" ca="1" si="21">AVERAGE(Q70,AC70)</f>
        <v>#NAME?</v>
      </c>
      <c r="AF70" s="30" t="e">
        <f t="shared" ca="1" si="13"/>
        <v>#NAME?</v>
      </c>
      <c r="AG70" s="64" t="s">
        <v>165</v>
      </c>
      <c r="AH70" s="30">
        <v>4</v>
      </c>
      <c r="AI70" s="64" t="s">
        <v>166</v>
      </c>
      <c r="AJ70" s="30">
        <v>2</v>
      </c>
      <c r="AK70" s="64" t="s">
        <v>167</v>
      </c>
      <c r="AL70" s="30">
        <v>5</v>
      </c>
      <c r="AM70" s="64" t="s">
        <v>168</v>
      </c>
      <c r="AN70" s="30">
        <v>4</v>
      </c>
      <c r="AO70" s="64" t="s">
        <v>164</v>
      </c>
      <c r="AP70" s="30">
        <v>4</v>
      </c>
      <c r="AQ70" s="64" t="s">
        <v>163</v>
      </c>
      <c r="AR70" s="30">
        <v>4</v>
      </c>
      <c r="AS70" s="42">
        <f t="shared" si="14"/>
        <v>3.8333333333333335</v>
      </c>
      <c r="AT70" s="34"/>
      <c r="AU70" s="42" t="e">
        <f t="shared" ca="1" si="15"/>
        <v>#NAME?</v>
      </c>
      <c r="AV70" s="30" t="e">
        <f t="shared" ca="1" si="16"/>
        <v>#NAME?</v>
      </c>
      <c r="AW70" s="30" t="e">
        <f t="shared" ref="AW70:AW87" ca="1" si="22">_xlfn.IFS(AND(E70="COASTAL",OR(H70="NIA",H70="Barangay",H70="Private")),4,AND(E70="COASTAL",OR(H70="Provincial",H70="City")),3,AND(E70="COASTAL",H70="National"),2,AND(E70="LOWLAND",OR(H70="NIA",H70="Barangay",H70="Private")),3,AND(E70="LOWLAND",OR(H70="Provincial",H70="City")),2,AND(E70="LOWLAND",H70="National"),1,AND(E70="UPLAND",OR(H70="NIA",H70="Barangay",H70="Private")),2,AND(E70="UPLAND",OR(H70="Provincial",H70="City")),1,AND(E70="UPLAND",H70="National"),1,AND(E70="URBAN",OR(H70="NIA",H70="Barangay",H70="Private")),1,AND(E70="URBAN",OR(H70="Provincial",H70="City")),1,AND(E70="URBAN",H70="National"),1)</f>
        <v>#NAME?</v>
      </c>
      <c r="AX70" s="30" t="e">
        <f t="shared" ref="AX70:AX101" ca="1" si="23">AW70*C70</f>
        <v>#NAME?</v>
      </c>
      <c r="AY70" s="30" t="e">
        <f t="shared" ca="1" si="17"/>
        <v>#NAME?</v>
      </c>
    </row>
    <row r="71" spans="1:51" ht="56.25">
      <c r="A71" s="31"/>
      <c r="B71" s="30" t="s">
        <v>80</v>
      </c>
      <c r="C71" s="30">
        <v>4</v>
      </c>
      <c r="D71" s="34" t="s">
        <v>86</v>
      </c>
      <c r="E71" s="34" t="s">
        <v>90</v>
      </c>
      <c r="F71" s="34" t="s">
        <v>69</v>
      </c>
      <c r="G71" s="73"/>
      <c r="H71" s="34" t="s">
        <v>1</v>
      </c>
      <c r="I71" s="34"/>
      <c r="J71" s="39"/>
      <c r="K71" s="39"/>
      <c r="L71" s="40">
        <v>12000000</v>
      </c>
      <c r="M71" s="39">
        <v>4.46312</v>
      </c>
      <c r="N71" s="39">
        <v>0.96848400000000001</v>
      </c>
      <c r="O71" s="40">
        <v>11621808</v>
      </c>
      <c r="P71" s="37">
        <f t="shared" ref="P71:P87" si="24">N71/M71</f>
        <v>0.2169970782770797</v>
      </c>
      <c r="Q71" s="30" t="e">
        <f t="shared" ref="Q71:Q87" ca="1" si="25">_xlfn.IFS(P71&lt;=5%,1,AND(P71&gt;5%,P71&lt;=15%),2,AND(P71&gt;15%,P71&lt;=30%),3,AND(P71&gt;30%,P71&lt;=50%),4,P71&gt;50%,5)</f>
        <v>#NAME?</v>
      </c>
      <c r="R71" s="34"/>
      <c r="S71" s="51">
        <f t="shared" ref="S71:S87" si="26">N71*T71</f>
        <v>0</v>
      </c>
      <c r="T71" s="38">
        <v>0</v>
      </c>
      <c r="U71" s="30" t="e">
        <f t="shared" ref="U71:U87" ca="1" si="27">_xlfn.IFS(T71&lt;=5%,1,AND(T71&gt;5%,T71&lt;=15%),2,AND(T71&gt;15%,T71&lt;=30%),3,AND(T71&gt;30%,T71&lt;=50%),4,T71&gt;50%,5)</f>
        <v>#NAME?</v>
      </c>
      <c r="V71" s="51">
        <f t="shared" ref="V71:V87" si="28">N71*W71</f>
        <v>0.96848400000000001</v>
      </c>
      <c r="W71" s="38">
        <f t="shared" ref="W71:W87" si="29">100%-T71</f>
        <v>1</v>
      </c>
      <c r="X71" s="30" t="e">
        <f t="shared" ref="X71:X87" ca="1" si="30">_xlfn.IFS(W71&lt;=5%,1,AND(W71&gt;5%,W71&lt;=15%),2,AND(W71&gt;15%,W71&lt;=30%),3,AND(W71&gt;30%,W71&lt;=50%),4,W71&gt;50%,5)</f>
        <v>#NAME?</v>
      </c>
      <c r="Y71" s="38" t="s">
        <v>93</v>
      </c>
      <c r="Z71" s="30" t="e">
        <f t="shared" ref="Z71:Z72" ca="1" si="31">_xlfn.IFS(Y71&lt;=5%,1,AND(Y71&gt;5%,Y71&lt;=15%),2,AND(Y71&gt;15%,Y71&lt;=30%),3,AND(Y71&gt;30%,Y71&lt;=50%),4,Y71&gt;50%,5)</f>
        <v>#NAME?</v>
      </c>
      <c r="AA71" s="38" t="s">
        <v>102</v>
      </c>
      <c r="AB71" s="30" t="e">
        <f t="shared" ref="AB71:AB87" ca="1" si="32">_xlfn.IFS(AA71="GOOD",1,AA71="FAIR",2,AA71="POOR",3,AA71="BAD",4)</f>
        <v>#NAME?</v>
      </c>
      <c r="AC71" s="42" t="e">
        <f t="shared" ref="AC71:AC87" ca="1" si="33">AVERAGE(U71,X71,Z71,AB71)</f>
        <v>#NAME?</v>
      </c>
      <c r="AD71" s="34"/>
      <c r="AE71" s="42" t="e">
        <f t="shared" ca="1" si="21"/>
        <v>#NAME?</v>
      </c>
      <c r="AF71" s="30" t="e">
        <f t="shared" ref="AF71:AF87" ca="1" si="34">_xlfn.IFS(AND(AE71&gt;4,AE71&lt;=5),"VERY HIGH",AND(AE71&gt;3,AE71&lt;=4),"HIGH",AND(AE71&gt;2,AE71&lt;=3),"MODERATE",AND(AE71&gt;1,AE71&lt;=2),"LOW",AE71&lt;=1,"VERY LOW")</f>
        <v>#NAME?</v>
      </c>
      <c r="AG71" s="64" t="s">
        <v>165</v>
      </c>
      <c r="AH71" s="30">
        <v>4</v>
      </c>
      <c r="AI71" s="64" t="s">
        <v>166</v>
      </c>
      <c r="AJ71" s="30">
        <v>2</v>
      </c>
      <c r="AK71" s="64" t="s">
        <v>167</v>
      </c>
      <c r="AL71" s="30">
        <v>5</v>
      </c>
      <c r="AM71" s="64" t="s">
        <v>168</v>
      </c>
      <c r="AN71" s="30">
        <v>4</v>
      </c>
      <c r="AO71" s="64" t="s">
        <v>164</v>
      </c>
      <c r="AP71" s="30">
        <v>4</v>
      </c>
      <c r="AQ71" s="64" t="s">
        <v>163</v>
      </c>
      <c r="AR71" s="30">
        <v>4</v>
      </c>
      <c r="AS71" s="42">
        <f t="shared" ref="AS71:AS87" si="35">AVERAGE(AH71,AJ71,AL71,AN71,AP71,AR71)</f>
        <v>3.8333333333333335</v>
      </c>
      <c r="AT71" s="34"/>
      <c r="AU71" s="42" t="e">
        <f t="shared" ref="AU71:AU87" ca="1" si="36">AE71/AS71</f>
        <v>#NAME?</v>
      </c>
      <c r="AV71" s="30" t="e">
        <f t="shared" ref="AV71:AV87" ca="1" si="37">_xlfn.IFS(AU71&lt;=1,"LOW",AND(AU71&gt;1,AU71&lt;=2),"MEDIUM LOW",AND(AU71&gt;2,AU71&lt;=3),"MEDIUM",AND(AU71&gt;3,AU71&lt;=4),"MEDIUM HIGH",AND(AU71&gt;4,AU71&lt;=5),"HIGH")</f>
        <v>#NAME?</v>
      </c>
      <c r="AW71" s="30" t="e">
        <f t="shared" ca="1" si="22"/>
        <v>#NAME?</v>
      </c>
      <c r="AX71" s="30" t="e">
        <f t="shared" ca="1" si="23"/>
        <v>#NAME?</v>
      </c>
      <c r="AY71" s="30" t="e">
        <f t="shared" ref="AY71:AY87" ca="1" si="38">_xlfn.IFS(AX71&lt;=5,"LOW RISK",AND(AX71&gt;5,AX71&lt;=12),"MODERATE RISK",AX71&gt;12,"HIGH RISK")</f>
        <v>#NAME?</v>
      </c>
    </row>
    <row r="72" spans="1:51" ht="56.25">
      <c r="A72" s="31"/>
      <c r="B72" s="30" t="s">
        <v>80</v>
      </c>
      <c r="C72" s="30">
        <v>4</v>
      </c>
      <c r="D72" s="34" t="s">
        <v>87</v>
      </c>
      <c r="E72" s="34" t="s">
        <v>90</v>
      </c>
      <c r="F72" s="34" t="s">
        <v>69</v>
      </c>
      <c r="G72" s="73"/>
      <c r="H72" s="34" t="s">
        <v>1</v>
      </c>
      <c r="I72" s="34"/>
      <c r="J72" s="39"/>
      <c r="K72" s="39"/>
      <c r="L72" s="40">
        <v>12000000</v>
      </c>
      <c r="M72" s="39">
        <v>4.46312</v>
      </c>
      <c r="N72" s="39">
        <v>1.0630599999999999</v>
      </c>
      <c r="O72" s="40">
        <v>12756719.999999998</v>
      </c>
      <c r="P72" s="37">
        <f t="shared" si="24"/>
        <v>0.23818763555539621</v>
      </c>
      <c r="Q72" s="30" t="e">
        <f t="shared" ca="1" si="25"/>
        <v>#NAME?</v>
      </c>
      <c r="R72" s="34"/>
      <c r="S72" s="51">
        <f t="shared" si="26"/>
        <v>0</v>
      </c>
      <c r="T72" s="38">
        <v>0</v>
      </c>
      <c r="U72" s="30" t="e">
        <f t="shared" ca="1" si="27"/>
        <v>#NAME?</v>
      </c>
      <c r="V72" s="51">
        <f t="shared" si="28"/>
        <v>1.0630599999999999</v>
      </c>
      <c r="W72" s="38">
        <f t="shared" si="29"/>
        <v>1</v>
      </c>
      <c r="X72" s="30" t="e">
        <f t="shared" ca="1" si="30"/>
        <v>#NAME?</v>
      </c>
      <c r="Y72" s="38" t="s">
        <v>93</v>
      </c>
      <c r="Z72" s="30" t="e">
        <f t="shared" ca="1" si="31"/>
        <v>#NAME?</v>
      </c>
      <c r="AA72" s="38" t="s">
        <v>102</v>
      </c>
      <c r="AB72" s="30" t="e">
        <f t="shared" ca="1" si="32"/>
        <v>#NAME?</v>
      </c>
      <c r="AC72" s="42" t="e">
        <f t="shared" ca="1" si="33"/>
        <v>#NAME?</v>
      </c>
      <c r="AD72" s="34"/>
      <c r="AE72" s="42" t="e">
        <f t="shared" ca="1" si="21"/>
        <v>#NAME?</v>
      </c>
      <c r="AF72" s="30" t="e">
        <f t="shared" ca="1" si="34"/>
        <v>#NAME?</v>
      </c>
      <c r="AG72" s="64" t="s">
        <v>165</v>
      </c>
      <c r="AH72" s="30">
        <v>4</v>
      </c>
      <c r="AI72" s="64" t="s">
        <v>166</v>
      </c>
      <c r="AJ72" s="30">
        <v>2</v>
      </c>
      <c r="AK72" s="64" t="s">
        <v>167</v>
      </c>
      <c r="AL72" s="30">
        <v>5</v>
      </c>
      <c r="AM72" s="64" t="s">
        <v>168</v>
      </c>
      <c r="AN72" s="30">
        <v>4</v>
      </c>
      <c r="AO72" s="64" t="s">
        <v>164</v>
      </c>
      <c r="AP72" s="30">
        <v>4</v>
      </c>
      <c r="AQ72" s="64" t="s">
        <v>163</v>
      </c>
      <c r="AR72" s="30">
        <v>4</v>
      </c>
      <c r="AS72" s="42">
        <f t="shared" si="35"/>
        <v>3.8333333333333335</v>
      </c>
      <c r="AT72" s="34"/>
      <c r="AU72" s="42" t="e">
        <f t="shared" ca="1" si="36"/>
        <v>#NAME?</v>
      </c>
      <c r="AV72" s="30" t="e">
        <f t="shared" ca="1" si="37"/>
        <v>#NAME?</v>
      </c>
      <c r="AW72" s="30" t="e">
        <f t="shared" ca="1" si="22"/>
        <v>#NAME?</v>
      </c>
      <c r="AX72" s="30" t="e">
        <f t="shared" ca="1" si="23"/>
        <v>#NAME?</v>
      </c>
      <c r="AY72" s="30" t="e">
        <f t="shared" ca="1" si="38"/>
        <v>#NAME?</v>
      </c>
    </row>
    <row r="73" spans="1:51" ht="56.25">
      <c r="A73" s="31"/>
      <c r="B73" s="30" t="s">
        <v>80</v>
      </c>
      <c r="C73" s="30">
        <v>4</v>
      </c>
      <c r="D73" s="34" t="s">
        <v>85</v>
      </c>
      <c r="E73" s="34" t="s">
        <v>89</v>
      </c>
      <c r="F73" s="34" t="s">
        <v>70</v>
      </c>
      <c r="G73" s="73"/>
      <c r="H73" s="34" t="s">
        <v>73</v>
      </c>
      <c r="I73" s="34"/>
      <c r="J73" s="39">
        <v>1.9</v>
      </c>
      <c r="K73" s="39"/>
      <c r="L73" s="40">
        <v>12000000</v>
      </c>
      <c r="M73" s="39">
        <v>0.16780900000000001</v>
      </c>
      <c r="N73" s="39">
        <v>0.16780900000000001</v>
      </c>
      <c r="O73" s="40">
        <v>2013708.0000000002</v>
      </c>
      <c r="P73" s="37">
        <f t="shared" si="24"/>
        <v>1</v>
      </c>
      <c r="Q73" s="30" t="e">
        <f t="shared" ca="1" si="25"/>
        <v>#NAME?</v>
      </c>
      <c r="R73" s="34"/>
      <c r="S73" s="51">
        <f t="shared" si="26"/>
        <v>0.16780900000000001</v>
      </c>
      <c r="T73" s="38">
        <v>1</v>
      </c>
      <c r="U73" s="30" t="e">
        <f t="shared" ca="1" si="27"/>
        <v>#NAME?</v>
      </c>
      <c r="V73" s="51">
        <f t="shared" si="28"/>
        <v>0</v>
      </c>
      <c r="W73" s="38">
        <f t="shared" si="29"/>
        <v>0</v>
      </c>
      <c r="X73" s="30" t="e">
        <f t="shared" ca="1" si="30"/>
        <v>#NAME?</v>
      </c>
      <c r="Y73" s="38" t="s">
        <v>83</v>
      </c>
      <c r="Z73" s="38" t="s">
        <v>83</v>
      </c>
      <c r="AA73" s="38" t="s">
        <v>100</v>
      </c>
      <c r="AB73" s="30" t="e">
        <f t="shared" ca="1" si="32"/>
        <v>#NAME?</v>
      </c>
      <c r="AC73" s="42" t="e">
        <f t="shared" ca="1" si="33"/>
        <v>#NAME?</v>
      </c>
      <c r="AD73" s="34"/>
      <c r="AE73" s="42" t="e">
        <f t="shared" ca="1" si="21"/>
        <v>#NAME?</v>
      </c>
      <c r="AF73" s="30" t="e">
        <f t="shared" ca="1" si="34"/>
        <v>#NAME?</v>
      </c>
      <c r="AG73" s="64" t="s">
        <v>165</v>
      </c>
      <c r="AH73" s="30">
        <v>4</v>
      </c>
      <c r="AI73" s="64" t="s">
        <v>166</v>
      </c>
      <c r="AJ73" s="30">
        <v>2</v>
      </c>
      <c r="AK73" s="64" t="s">
        <v>167</v>
      </c>
      <c r="AL73" s="30">
        <v>5</v>
      </c>
      <c r="AM73" s="64" t="s">
        <v>168</v>
      </c>
      <c r="AN73" s="30">
        <v>4</v>
      </c>
      <c r="AO73" s="64" t="s">
        <v>164</v>
      </c>
      <c r="AP73" s="30">
        <v>4</v>
      </c>
      <c r="AQ73" s="64" t="s">
        <v>163</v>
      </c>
      <c r="AR73" s="30">
        <v>4</v>
      </c>
      <c r="AS73" s="42">
        <f t="shared" si="35"/>
        <v>3.8333333333333335</v>
      </c>
      <c r="AT73" s="34"/>
      <c r="AU73" s="42" t="e">
        <f t="shared" ca="1" si="36"/>
        <v>#NAME?</v>
      </c>
      <c r="AV73" s="30" t="e">
        <f t="shared" ca="1" si="37"/>
        <v>#NAME?</v>
      </c>
      <c r="AW73" s="30" t="e">
        <f t="shared" ca="1" si="22"/>
        <v>#NAME?</v>
      </c>
      <c r="AX73" s="30" t="e">
        <f t="shared" ca="1" si="23"/>
        <v>#NAME?</v>
      </c>
      <c r="AY73" s="30" t="e">
        <f t="shared" ca="1" si="38"/>
        <v>#NAME?</v>
      </c>
    </row>
    <row r="74" spans="1:51" ht="56.25">
      <c r="A74" s="31"/>
      <c r="B74" s="30" t="s">
        <v>80</v>
      </c>
      <c r="C74" s="30">
        <v>4</v>
      </c>
      <c r="D74" s="34" t="s">
        <v>88</v>
      </c>
      <c r="E74" s="34" t="s">
        <v>89</v>
      </c>
      <c r="F74" s="34" t="s">
        <v>70</v>
      </c>
      <c r="G74" s="73"/>
      <c r="H74" s="34" t="s">
        <v>1</v>
      </c>
      <c r="I74" s="34"/>
      <c r="J74" s="39"/>
      <c r="K74" s="39"/>
      <c r="L74" s="40">
        <v>12000000</v>
      </c>
      <c r="M74" s="39">
        <v>14.1403</v>
      </c>
      <c r="N74" s="39">
        <v>3.7121499999999998</v>
      </c>
      <c r="O74" s="40">
        <v>44545800</v>
      </c>
      <c r="P74" s="37">
        <f t="shared" si="24"/>
        <v>0.26252271875419897</v>
      </c>
      <c r="Q74" s="30" t="e">
        <f t="shared" ca="1" si="25"/>
        <v>#NAME?</v>
      </c>
      <c r="R74" s="34"/>
      <c r="S74" s="51">
        <f t="shared" si="26"/>
        <v>1.8560749999999999</v>
      </c>
      <c r="T74" s="38">
        <v>0.5</v>
      </c>
      <c r="U74" s="30" t="e">
        <f t="shared" ca="1" si="27"/>
        <v>#NAME?</v>
      </c>
      <c r="V74" s="51">
        <f t="shared" si="28"/>
        <v>1.8560749999999999</v>
      </c>
      <c r="W74" s="38">
        <f t="shared" si="29"/>
        <v>0.5</v>
      </c>
      <c r="X74" s="30" t="e">
        <f t="shared" ca="1" si="30"/>
        <v>#NAME?</v>
      </c>
      <c r="Y74" s="38" t="s">
        <v>83</v>
      </c>
      <c r="Z74" s="38" t="s">
        <v>83</v>
      </c>
      <c r="AA74" s="38" t="s">
        <v>102</v>
      </c>
      <c r="AB74" s="30" t="e">
        <f t="shared" ca="1" si="32"/>
        <v>#NAME?</v>
      </c>
      <c r="AC74" s="42" t="e">
        <f t="shared" ca="1" si="33"/>
        <v>#NAME?</v>
      </c>
      <c r="AD74" s="34"/>
      <c r="AE74" s="42" t="e">
        <f t="shared" ca="1" si="21"/>
        <v>#NAME?</v>
      </c>
      <c r="AF74" s="30" t="e">
        <f t="shared" ca="1" si="34"/>
        <v>#NAME?</v>
      </c>
      <c r="AG74" s="64" t="s">
        <v>165</v>
      </c>
      <c r="AH74" s="30">
        <v>4</v>
      </c>
      <c r="AI74" s="64" t="s">
        <v>166</v>
      </c>
      <c r="AJ74" s="30">
        <v>2</v>
      </c>
      <c r="AK74" s="64" t="s">
        <v>167</v>
      </c>
      <c r="AL74" s="30">
        <v>5</v>
      </c>
      <c r="AM74" s="64" t="s">
        <v>168</v>
      </c>
      <c r="AN74" s="30">
        <v>4</v>
      </c>
      <c r="AO74" s="64" t="s">
        <v>164</v>
      </c>
      <c r="AP74" s="30">
        <v>4</v>
      </c>
      <c r="AQ74" s="64" t="s">
        <v>163</v>
      </c>
      <c r="AR74" s="30">
        <v>4</v>
      </c>
      <c r="AS74" s="42">
        <f t="shared" si="35"/>
        <v>3.8333333333333335</v>
      </c>
      <c r="AT74" s="34"/>
      <c r="AU74" s="42" t="e">
        <f t="shared" ca="1" si="36"/>
        <v>#NAME?</v>
      </c>
      <c r="AV74" s="30" t="e">
        <f t="shared" ca="1" si="37"/>
        <v>#NAME?</v>
      </c>
      <c r="AW74" s="30" t="e">
        <f t="shared" ca="1" si="22"/>
        <v>#NAME?</v>
      </c>
      <c r="AX74" s="30" t="e">
        <f t="shared" ca="1" si="23"/>
        <v>#NAME?</v>
      </c>
      <c r="AY74" s="30" t="e">
        <f t="shared" ca="1" si="38"/>
        <v>#NAME?</v>
      </c>
    </row>
    <row r="75" spans="1:51" ht="56.25">
      <c r="A75" s="31"/>
      <c r="B75" s="30" t="s">
        <v>80</v>
      </c>
      <c r="C75" s="30">
        <v>4</v>
      </c>
      <c r="D75" s="34" t="s">
        <v>85</v>
      </c>
      <c r="E75" s="34" t="s">
        <v>89</v>
      </c>
      <c r="F75" s="34" t="s">
        <v>70</v>
      </c>
      <c r="G75" s="73"/>
      <c r="H75" s="34" t="s">
        <v>1</v>
      </c>
      <c r="I75" s="34"/>
      <c r="J75" s="39"/>
      <c r="K75" s="39"/>
      <c r="L75" s="40">
        <v>12000000</v>
      </c>
      <c r="M75" s="39">
        <v>14.1403</v>
      </c>
      <c r="N75" s="39">
        <v>7.3882399999999997</v>
      </c>
      <c r="O75" s="40">
        <v>88658880</v>
      </c>
      <c r="P75" s="37">
        <f t="shared" si="24"/>
        <v>0.52249527944951657</v>
      </c>
      <c r="Q75" s="30" t="e">
        <f t="shared" ca="1" si="25"/>
        <v>#NAME?</v>
      </c>
      <c r="R75" s="34"/>
      <c r="S75" s="51">
        <f t="shared" si="26"/>
        <v>3.6941199999999998</v>
      </c>
      <c r="T75" s="38">
        <v>0.5</v>
      </c>
      <c r="U75" s="30" t="e">
        <f t="shared" ca="1" si="27"/>
        <v>#NAME?</v>
      </c>
      <c r="V75" s="51">
        <f t="shared" si="28"/>
        <v>3.6941199999999998</v>
      </c>
      <c r="W75" s="38">
        <f t="shared" si="29"/>
        <v>0.5</v>
      </c>
      <c r="X75" s="30" t="e">
        <f t="shared" ca="1" si="30"/>
        <v>#NAME?</v>
      </c>
      <c r="Y75" s="38" t="s">
        <v>83</v>
      </c>
      <c r="Z75" s="38" t="s">
        <v>83</v>
      </c>
      <c r="AA75" s="38" t="s">
        <v>102</v>
      </c>
      <c r="AB75" s="30" t="e">
        <f t="shared" ca="1" si="32"/>
        <v>#NAME?</v>
      </c>
      <c r="AC75" s="42" t="e">
        <f t="shared" ca="1" si="33"/>
        <v>#NAME?</v>
      </c>
      <c r="AD75" s="34"/>
      <c r="AE75" s="42" t="e">
        <f t="shared" ca="1" si="21"/>
        <v>#NAME?</v>
      </c>
      <c r="AF75" s="30" t="e">
        <f t="shared" ca="1" si="34"/>
        <v>#NAME?</v>
      </c>
      <c r="AG75" s="64" t="s">
        <v>165</v>
      </c>
      <c r="AH75" s="30">
        <v>4</v>
      </c>
      <c r="AI75" s="64" t="s">
        <v>166</v>
      </c>
      <c r="AJ75" s="30">
        <v>2</v>
      </c>
      <c r="AK75" s="64" t="s">
        <v>167</v>
      </c>
      <c r="AL75" s="30">
        <v>5</v>
      </c>
      <c r="AM75" s="64" t="s">
        <v>168</v>
      </c>
      <c r="AN75" s="30">
        <v>4</v>
      </c>
      <c r="AO75" s="64" t="s">
        <v>164</v>
      </c>
      <c r="AP75" s="30">
        <v>4</v>
      </c>
      <c r="AQ75" s="64" t="s">
        <v>163</v>
      </c>
      <c r="AR75" s="30">
        <v>4</v>
      </c>
      <c r="AS75" s="42">
        <f t="shared" si="35"/>
        <v>3.8333333333333335</v>
      </c>
      <c r="AT75" s="34"/>
      <c r="AU75" s="42" t="e">
        <f t="shared" ca="1" si="36"/>
        <v>#NAME?</v>
      </c>
      <c r="AV75" s="30" t="e">
        <f t="shared" ca="1" si="37"/>
        <v>#NAME?</v>
      </c>
      <c r="AW75" s="30" t="e">
        <f t="shared" ca="1" si="22"/>
        <v>#NAME?</v>
      </c>
      <c r="AX75" s="30" t="e">
        <f t="shared" ca="1" si="23"/>
        <v>#NAME?</v>
      </c>
      <c r="AY75" s="30" t="e">
        <f t="shared" ca="1" si="38"/>
        <v>#NAME?</v>
      </c>
    </row>
    <row r="76" spans="1:51" ht="56.25">
      <c r="A76" s="31"/>
      <c r="B76" s="30" t="s">
        <v>80</v>
      </c>
      <c r="C76" s="30">
        <v>4</v>
      </c>
      <c r="D76" s="34" t="s">
        <v>86</v>
      </c>
      <c r="E76" s="34" t="s">
        <v>89</v>
      </c>
      <c r="F76" s="34" t="s">
        <v>70</v>
      </c>
      <c r="G76" s="73"/>
      <c r="H76" s="34" t="s">
        <v>1</v>
      </c>
      <c r="I76" s="34"/>
      <c r="J76" s="39"/>
      <c r="K76" s="39"/>
      <c r="L76" s="40">
        <v>12000000</v>
      </c>
      <c r="M76" s="39">
        <v>14.1403</v>
      </c>
      <c r="N76" s="39">
        <v>1.8677299999999999</v>
      </c>
      <c r="O76" s="40">
        <v>22412760</v>
      </c>
      <c r="P76" s="37">
        <f t="shared" si="24"/>
        <v>0.13208559931543176</v>
      </c>
      <c r="Q76" s="30" t="e">
        <f t="shared" ca="1" si="25"/>
        <v>#NAME?</v>
      </c>
      <c r="R76" s="34"/>
      <c r="S76" s="51">
        <f t="shared" si="26"/>
        <v>0.93386499999999995</v>
      </c>
      <c r="T76" s="38">
        <v>0.5</v>
      </c>
      <c r="U76" s="30" t="e">
        <f t="shared" ca="1" si="27"/>
        <v>#NAME?</v>
      </c>
      <c r="V76" s="51">
        <f t="shared" si="28"/>
        <v>0.93386499999999995</v>
      </c>
      <c r="W76" s="38">
        <f t="shared" si="29"/>
        <v>0.5</v>
      </c>
      <c r="X76" s="30" t="e">
        <f t="shared" ca="1" si="30"/>
        <v>#NAME?</v>
      </c>
      <c r="Y76" s="38" t="s">
        <v>83</v>
      </c>
      <c r="Z76" s="38" t="s">
        <v>83</v>
      </c>
      <c r="AA76" s="38" t="s">
        <v>102</v>
      </c>
      <c r="AB76" s="30" t="e">
        <f t="shared" ca="1" si="32"/>
        <v>#NAME?</v>
      </c>
      <c r="AC76" s="42" t="e">
        <f t="shared" ca="1" si="33"/>
        <v>#NAME?</v>
      </c>
      <c r="AD76" s="34"/>
      <c r="AE76" s="42" t="e">
        <f t="shared" ca="1" si="21"/>
        <v>#NAME?</v>
      </c>
      <c r="AF76" s="30" t="e">
        <f t="shared" ca="1" si="34"/>
        <v>#NAME?</v>
      </c>
      <c r="AG76" s="64" t="s">
        <v>165</v>
      </c>
      <c r="AH76" s="30">
        <v>4</v>
      </c>
      <c r="AI76" s="64" t="s">
        <v>166</v>
      </c>
      <c r="AJ76" s="30">
        <v>2</v>
      </c>
      <c r="AK76" s="64" t="s">
        <v>167</v>
      </c>
      <c r="AL76" s="30">
        <v>5</v>
      </c>
      <c r="AM76" s="64" t="s">
        <v>168</v>
      </c>
      <c r="AN76" s="30">
        <v>4</v>
      </c>
      <c r="AO76" s="64" t="s">
        <v>164</v>
      </c>
      <c r="AP76" s="30">
        <v>4</v>
      </c>
      <c r="AQ76" s="64" t="s">
        <v>163</v>
      </c>
      <c r="AR76" s="30">
        <v>4</v>
      </c>
      <c r="AS76" s="42">
        <f t="shared" si="35"/>
        <v>3.8333333333333335</v>
      </c>
      <c r="AT76" s="34"/>
      <c r="AU76" s="42" t="e">
        <f t="shared" ca="1" si="36"/>
        <v>#NAME?</v>
      </c>
      <c r="AV76" s="30" t="e">
        <f t="shared" ca="1" si="37"/>
        <v>#NAME?</v>
      </c>
      <c r="AW76" s="30" t="e">
        <f t="shared" ca="1" si="22"/>
        <v>#NAME?</v>
      </c>
      <c r="AX76" s="30" t="e">
        <f t="shared" ca="1" si="23"/>
        <v>#NAME?</v>
      </c>
      <c r="AY76" s="30" t="e">
        <f t="shared" ca="1" si="38"/>
        <v>#NAME?</v>
      </c>
    </row>
    <row r="77" spans="1:51" ht="56.25">
      <c r="A77" s="31"/>
      <c r="B77" s="30" t="s">
        <v>80</v>
      </c>
      <c r="C77" s="30">
        <v>4</v>
      </c>
      <c r="D77" s="34" t="s">
        <v>87</v>
      </c>
      <c r="E77" s="34" t="s">
        <v>89</v>
      </c>
      <c r="F77" s="34" t="s">
        <v>70</v>
      </c>
      <c r="G77" s="73"/>
      <c r="H77" s="34" t="s">
        <v>1</v>
      </c>
      <c r="I77" s="34"/>
      <c r="J77" s="39"/>
      <c r="K77" s="39"/>
      <c r="L77" s="40">
        <v>12000000</v>
      </c>
      <c r="M77" s="39">
        <v>14.1403</v>
      </c>
      <c r="N77" s="39">
        <v>0.90083199999999997</v>
      </c>
      <c r="O77" s="40">
        <v>10809984</v>
      </c>
      <c r="P77" s="37">
        <f t="shared" si="24"/>
        <v>6.3706710607271413E-2</v>
      </c>
      <c r="Q77" s="30" t="e">
        <f t="shared" ca="1" si="25"/>
        <v>#NAME?</v>
      </c>
      <c r="R77" s="34"/>
      <c r="S77" s="51">
        <f t="shared" si="26"/>
        <v>0.45041599999999998</v>
      </c>
      <c r="T77" s="38">
        <v>0.5</v>
      </c>
      <c r="U77" s="30" t="e">
        <f t="shared" ca="1" si="27"/>
        <v>#NAME?</v>
      </c>
      <c r="V77" s="51">
        <f t="shared" si="28"/>
        <v>0.45041599999999998</v>
      </c>
      <c r="W77" s="38">
        <f t="shared" si="29"/>
        <v>0.5</v>
      </c>
      <c r="X77" s="30" t="e">
        <f t="shared" ca="1" si="30"/>
        <v>#NAME?</v>
      </c>
      <c r="Y77" s="38" t="s">
        <v>83</v>
      </c>
      <c r="Z77" s="38" t="s">
        <v>83</v>
      </c>
      <c r="AA77" s="38" t="s">
        <v>102</v>
      </c>
      <c r="AB77" s="30" t="e">
        <f t="shared" ca="1" si="32"/>
        <v>#NAME?</v>
      </c>
      <c r="AC77" s="42" t="e">
        <f t="shared" ca="1" si="33"/>
        <v>#NAME?</v>
      </c>
      <c r="AD77" s="34"/>
      <c r="AE77" s="42" t="e">
        <f t="shared" ca="1" si="21"/>
        <v>#NAME?</v>
      </c>
      <c r="AF77" s="30" t="e">
        <f t="shared" ca="1" si="34"/>
        <v>#NAME?</v>
      </c>
      <c r="AG77" s="64" t="s">
        <v>165</v>
      </c>
      <c r="AH77" s="30">
        <v>4</v>
      </c>
      <c r="AI77" s="64" t="s">
        <v>166</v>
      </c>
      <c r="AJ77" s="30">
        <v>2</v>
      </c>
      <c r="AK77" s="64" t="s">
        <v>167</v>
      </c>
      <c r="AL77" s="30">
        <v>5</v>
      </c>
      <c r="AM77" s="64" t="s">
        <v>168</v>
      </c>
      <c r="AN77" s="30">
        <v>4</v>
      </c>
      <c r="AO77" s="64" t="s">
        <v>164</v>
      </c>
      <c r="AP77" s="30">
        <v>4</v>
      </c>
      <c r="AQ77" s="64" t="s">
        <v>163</v>
      </c>
      <c r="AR77" s="30">
        <v>4</v>
      </c>
      <c r="AS77" s="42">
        <f t="shared" si="35"/>
        <v>3.8333333333333335</v>
      </c>
      <c r="AT77" s="34"/>
      <c r="AU77" s="42" t="e">
        <f t="shared" ca="1" si="36"/>
        <v>#NAME?</v>
      </c>
      <c r="AV77" s="30" t="e">
        <f t="shared" ca="1" si="37"/>
        <v>#NAME?</v>
      </c>
      <c r="AW77" s="30" t="e">
        <f t="shared" ca="1" si="22"/>
        <v>#NAME?</v>
      </c>
      <c r="AX77" s="30" t="e">
        <f t="shared" ca="1" si="23"/>
        <v>#NAME?</v>
      </c>
      <c r="AY77" s="30" t="e">
        <f t="shared" ca="1" si="38"/>
        <v>#NAME?</v>
      </c>
    </row>
    <row r="78" spans="1:51" ht="56.25">
      <c r="A78" s="31"/>
      <c r="B78" s="30" t="s">
        <v>80</v>
      </c>
      <c r="C78" s="30">
        <v>4</v>
      </c>
      <c r="D78" s="34" t="s">
        <v>88</v>
      </c>
      <c r="E78" s="34" t="s">
        <v>90</v>
      </c>
      <c r="F78" s="34" t="s">
        <v>71</v>
      </c>
      <c r="G78" s="73"/>
      <c r="H78" s="34" t="s">
        <v>77</v>
      </c>
      <c r="I78" s="34"/>
      <c r="J78" s="39"/>
      <c r="K78" s="39"/>
      <c r="L78" s="40">
        <v>12000000</v>
      </c>
      <c r="M78" s="39">
        <v>0.77768899999999996</v>
      </c>
      <c r="N78" s="39">
        <v>0.70298799999999995</v>
      </c>
      <c r="O78" s="40">
        <v>8435856</v>
      </c>
      <c r="P78" s="37">
        <f t="shared" si="24"/>
        <v>0.90394489313851678</v>
      </c>
      <c r="Q78" s="30" t="e">
        <f t="shared" ca="1" si="25"/>
        <v>#NAME?</v>
      </c>
      <c r="R78" s="34"/>
      <c r="S78" s="51">
        <f t="shared" si="26"/>
        <v>0</v>
      </c>
      <c r="T78" s="38">
        <v>0</v>
      </c>
      <c r="U78" s="30" t="e">
        <f t="shared" ca="1" si="27"/>
        <v>#NAME?</v>
      </c>
      <c r="V78" s="51">
        <f t="shared" si="28"/>
        <v>0.70298799999999995</v>
      </c>
      <c r="W78" s="38">
        <f t="shared" si="29"/>
        <v>1</v>
      </c>
      <c r="X78" s="30" t="e">
        <f t="shared" ca="1" si="30"/>
        <v>#NAME?</v>
      </c>
      <c r="Y78" s="38" t="s">
        <v>83</v>
      </c>
      <c r="Z78" s="38" t="s">
        <v>83</v>
      </c>
      <c r="AA78" s="38" t="s">
        <v>102</v>
      </c>
      <c r="AB78" s="30" t="e">
        <f t="shared" ca="1" si="32"/>
        <v>#NAME?</v>
      </c>
      <c r="AC78" s="42" t="e">
        <f t="shared" ca="1" si="33"/>
        <v>#NAME?</v>
      </c>
      <c r="AD78" s="34"/>
      <c r="AE78" s="42" t="e">
        <f t="shared" ca="1" si="21"/>
        <v>#NAME?</v>
      </c>
      <c r="AF78" s="30" t="e">
        <f t="shared" ca="1" si="34"/>
        <v>#NAME?</v>
      </c>
      <c r="AG78" s="64" t="s">
        <v>165</v>
      </c>
      <c r="AH78" s="30">
        <v>4</v>
      </c>
      <c r="AI78" s="64" t="s">
        <v>166</v>
      </c>
      <c r="AJ78" s="30">
        <v>2</v>
      </c>
      <c r="AK78" s="64" t="s">
        <v>167</v>
      </c>
      <c r="AL78" s="30">
        <v>5</v>
      </c>
      <c r="AM78" s="64" t="s">
        <v>168</v>
      </c>
      <c r="AN78" s="30">
        <v>4</v>
      </c>
      <c r="AO78" s="64" t="s">
        <v>164</v>
      </c>
      <c r="AP78" s="30">
        <v>4</v>
      </c>
      <c r="AQ78" s="64" t="s">
        <v>163</v>
      </c>
      <c r="AR78" s="30">
        <v>4</v>
      </c>
      <c r="AS78" s="42">
        <f t="shared" si="35"/>
        <v>3.8333333333333335</v>
      </c>
      <c r="AT78" s="34"/>
      <c r="AU78" s="42" t="e">
        <f t="shared" ca="1" si="36"/>
        <v>#NAME?</v>
      </c>
      <c r="AV78" s="30" t="e">
        <f t="shared" ca="1" si="37"/>
        <v>#NAME?</v>
      </c>
      <c r="AW78" s="30" t="e">
        <f t="shared" ca="1" si="22"/>
        <v>#NAME?</v>
      </c>
      <c r="AX78" s="30" t="e">
        <f t="shared" ca="1" si="23"/>
        <v>#NAME?</v>
      </c>
      <c r="AY78" s="30" t="e">
        <f t="shared" ca="1" si="38"/>
        <v>#NAME?</v>
      </c>
    </row>
    <row r="79" spans="1:51" ht="56.25">
      <c r="A79" s="31"/>
      <c r="B79" s="30" t="s">
        <v>80</v>
      </c>
      <c r="C79" s="30">
        <v>4</v>
      </c>
      <c r="D79" s="34" t="s">
        <v>85</v>
      </c>
      <c r="E79" s="34" t="s">
        <v>90</v>
      </c>
      <c r="F79" s="34" t="s">
        <v>71</v>
      </c>
      <c r="G79" s="73"/>
      <c r="H79" s="34" t="s">
        <v>77</v>
      </c>
      <c r="I79" s="34"/>
      <c r="J79" s="39"/>
      <c r="K79" s="39"/>
      <c r="L79" s="40">
        <v>12000000</v>
      </c>
      <c r="M79" s="39">
        <v>0.77768899999999996</v>
      </c>
      <c r="N79" s="39">
        <v>7.47004E-2</v>
      </c>
      <c r="O79" s="40">
        <v>896404.8</v>
      </c>
      <c r="P79" s="37">
        <f t="shared" si="24"/>
        <v>9.6054335344848654E-2</v>
      </c>
      <c r="Q79" s="30" t="e">
        <f t="shared" ca="1" si="25"/>
        <v>#NAME?</v>
      </c>
      <c r="R79" s="34"/>
      <c r="S79" s="51">
        <f t="shared" si="26"/>
        <v>0</v>
      </c>
      <c r="T79" s="38">
        <v>0</v>
      </c>
      <c r="U79" s="30" t="e">
        <f t="shared" ca="1" si="27"/>
        <v>#NAME?</v>
      </c>
      <c r="V79" s="51">
        <f t="shared" si="28"/>
        <v>7.47004E-2</v>
      </c>
      <c r="W79" s="38">
        <f t="shared" si="29"/>
        <v>1</v>
      </c>
      <c r="X79" s="30" t="e">
        <f t="shared" ca="1" si="30"/>
        <v>#NAME?</v>
      </c>
      <c r="Y79" s="38" t="s">
        <v>83</v>
      </c>
      <c r="Z79" s="38" t="s">
        <v>83</v>
      </c>
      <c r="AA79" s="38" t="s">
        <v>102</v>
      </c>
      <c r="AB79" s="30" t="e">
        <f t="shared" ca="1" si="32"/>
        <v>#NAME?</v>
      </c>
      <c r="AC79" s="42" t="e">
        <f t="shared" ca="1" si="33"/>
        <v>#NAME?</v>
      </c>
      <c r="AD79" s="34"/>
      <c r="AE79" s="42" t="e">
        <f t="shared" ca="1" si="21"/>
        <v>#NAME?</v>
      </c>
      <c r="AF79" s="30" t="e">
        <f t="shared" ca="1" si="34"/>
        <v>#NAME?</v>
      </c>
      <c r="AG79" s="64" t="s">
        <v>165</v>
      </c>
      <c r="AH79" s="30">
        <v>4</v>
      </c>
      <c r="AI79" s="64" t="s">
        <v>166</v>
      </c>
      <c r="AJ79" s="30">
        <v>2</v>
      </c>
      <c r="AK79" s="64" t="s">
        <v>167</v>
      </c>
      <c r="AL79" s="30">
        <v>5</v>
      </c>
      <c r="AM79" s="64" t="s">
        <v>168</v>
      </c>
      <c r="AN79" s="30">
        <v>4</v>
      </c>
      <c r="AO79" s="64" t="s">
        <v>164</v>
      </c>
      <c r="AP79" s="30">
        <v>4</v>
      </c>
      <c r="AQ79" s="64" t="s">
        <v>163</v>
      </c>
      <c r="AR79" s="30">
        <v>4</v>
      </c>
      <c r="AS79" s="42">
        <f t="shared" si="35"/>
        <v>3.8333333333333335</v>
      </c>
      <c r="AT79" s="34"/>
      <c r="AU79" s="42" t="e">
        <f t="shared" ca="1" si="36"/>
        <v>#NAME?</v>
      </c>
      <c r="AV79" s="30" t="e">
        <f t="shared" ca="1" si="37"/>
        <v>#NAME?</v>
      </c>
      <c r="AW79" s="30" t="e">
        <f t="shared" ca="1" si="22"/>
        <v>#NAME?</v>
      </c>
      <c r="AX79" s="30" t="e">
        <f t="shared" ca="1" si="23"/>
        <v>#NAME?</v>
      </c>
      <c r="AY79" s="30" t="e">
        <f t="shared" ca="1" si="38"/>
        <v>#NAME?</v>
      </c>
    </row>
    <row r="80" spans="1:51" ht="56.25">
      <c r="A80" s="31"/>
      <c r="B80" s="30" t="s">
        <v>80</v>
      </c>
      <c r="C80" s="30">
        <v>4</v>
      </c>
      <c r="D80" s="34" t="s">
        <v>88</v>
      </c>
      <c r="E80" s="34" t="s">
        <v>90</v>
      </c>
      <c r="F80" s="34" t="s">
        <v>71</v>
      </c>
      <c r="G80" s="73"/>
      <c r="H80" s="34" t="s">
        <v>75</v>
      </c>
      <c r="I80" s="34"/>
      <c r="J80" s="39"/>
      <c r="K80" s="39"/>
      <c r="L80" s="40">
        <v>12000000</v>
      </c>
      <c r="M80" s="39">
        <v>2.5695999999999999</v>
      </c>
      <c r="N80" s="39">
        <v>0.48235699999999998</v>
      </c>
      <c r="O80" s="40">
        <v>5788284</v>
      </c>
      <c r="P80" s="37">
        <f t="shared" si="24"/>
        <v>0.18771676525529266</v>
      </c>
      <c r="Q80" s="30" t="e">
        <f t="shared" ca="1" si="25"/>
        <v>#NAME?</v>
      </c>
      <c r="R80" s="34"/>
      <c r="S80" s="51">
        <f t="shared" si="26"/>
        <v>0.43412129999999999</v>
      </c>
      <c r="T80" s="38">
        <v>0.9</v>
      </c>
      <c r="U80" s="30" t="e">
        <f t="shared" ca="1" si="27"/>
        <v>#NAME?</v>
      </c>
      <c r="V80" s="51">
        <f t="shared" si="28"/>
        <v>4.8235699999999986E-2</v>
      </c>
      <c r="W80" s="38">
        <f t="shared" si="29"/>
        <v>9.9999999999999978E-2</v>
      </c>
      <c r="X80" s="30" t="e">
        <f t="shared" ca="1" si="30"/>
        <v>#NAME?</v>
      </c>
      <c r="Y80" s="38" t="s">
        <v>83</v>
      </c>
      <c r="Z80" s="38" t="s">
        <v>83</v>
      </c>
      <c r="AA80" s="38" t="s">
        <v>100</v>
      </c>
      <c r="AB80" s="30" t="e">
        <f t="shared" ca="1" si="32"/>
        <v>#NAME?</v>
      </c>
      <c r="AC80" s="42" t="e">
        <f t="shared" ca="1" si="33"/>
        <v>#NAME?</v>
      </c>
      <c r="AD80" s="34"/>
      <c r="AE80" s="42" t="e">
        <f t="shared" ca="1" si="21"/>
        <v>#NAME?</v>
      </c>
      <c r="AF80" s="30" t="e">
        <f t="shared" ca="1" si="34"/>
        <v>#NAME?</v>
      </c>
      <c r="AG80" s="64" t="s">
        <v>165</v>
      </c>
      <c r="AH80" s="30">
        <v>4</v>
      </c>
      <c r="AI80" s="64" t="s">
        <v>166</v>
      </c>
      <c r="AJ80" s="30">
        <v>2</v>
      </c>
      <c r="AK80" s="64" t="s">
        <v>167</v>
      </c>
      <c r="AL80" s="30">
        <v>5</v>
      </c>
      <c r="AM80" s="64" t="s">
        <v>168</v>
      </c>
      <c r="AN80" s="30">
        <v>4</v>
      </c>
      <c r="AO80" s="64" t="s">
        <v>164</v>
      </c>
      <c r="AP80" s="30">
        <v>4</v>
      </c>
      <c r="AQ80" s="64" t="s">
        <v>163</v>
      </c>
      <c r="AR80" s="30">
        <v>4</v>
      </c>
      <c r="AS80" s="42">
        <f t="shared" si="35"/>
        <v>3.8333333333333335</v>
      </c>
      <c r="AT80" s="34"/>
      <c r="AU80" s="42" t="e">
        <f t="shared" ca="1" si="36"/>
        <v>#NAME?</v>
      </c>
      <c r="AV80" s="30" t="e">
        <f t="shared" ca="1" si="37"/>
        <v>#NAME?</v>
      </c>
      <c r="AW80" s="30" t="e">
        <f t="shared" ca="1" si="22"/>
        <v>#NAME?</v>
      </c>
      <c r="AX80" s="30" t="e">
        <f t="shared" ca="1" si="23"/>
        <v>#NAME?</v>
      </c>
      <c r="AY80" s="30" t="e">
        <f t="shared" ca="1" si="38"/>
        <v>#NAME?</v>
      </c>
    </row>
    <row r="81" spans="1:51" ht="56.25">
      <c r="A81" s="31"/>
      <c r="B81" s="30" t="s">
        <v>80</v>
      </c>
      <c r="C81" s="30">
        <v>4</v>
      </c>
      <c r="D81" s="34" t="s">
        <v>85</v>
      </c>
      <c r="E81" s="34" t="s">
        <v>90</v>
      </c>
      <c r="F81" s="34" t="s">
        <v>71</v>
      </c>
      <c r="G81" s="73"/>
      <c r="H81" s="34" t="s">
        <v>75</v>
      </c>
      <c r="I81" s="34"/>
      <c r="J81" s="39"/>
      <c r="K81" s="39"/>
      <c r="L81" s="40">
        <v>12000000</v>
      </c>
      <c r="M81" s="39">
        <v>2.5695999999999999</v>
      </c>
      <c r="N81" s="39">
        <v>1.4135800000000001</v>
      </c>
      <c r="O81" s="40">
        <v>16962960</v>
      </c>
      <c r="P81" s="37">
        <f t="shared" si="24"/>
        <v>0.55011674968866753</v>
      </c>
      <c r="Q81" s="30" t="e">
        <f t="shared" ca="1" si="25"/>
        <v>#NAME?</v>
      </c>
      <c r="R81" s="34"/>
      <c r="S81" s="51">
        <f t="shared" si="26"/>
        <v>1.2722220000000002</v>
      </c>
      <c r="T81" s="38">
        <v>0.9</v>
      </c>
      <c r="U81" s="30" t="e">
        <f t="shared" ca="1" si="27"/>
        <v>#NAME?</v>
      </c>
      <c r="V81" s="51">
        <f t="shared" si="28"/>
        <v>0.14135799999999998</v>
      </c>
      <c r="W81" s="38">
        <f t="shared" si="29"/>
        <v>9.9999999999999978E-2</v>
      </c>
      <c r="X81" s="30" t="e">
        <f t="shared" ca="1" si="30"/>
        <v>#NAME?</v>
      </c>
      <c r="Y81" s="38" t="s">
        <v>83</v>
      </c>
      <c r="Z81" s="38" t="s">
        <v>83</v>
      </c>
      <c r="AA81" s="38" t="s">
        <v>100</v>
      </c>
      <c r="AB81" s="30" t="e">
        <f t="shared" ca="1" si="32"/>
        <v>#NAME?</v>
      </c>
      <c r="AC81" s="42" t="e">
        <f t="shared" ca="1" si="33"/>
        <v>#NAME?</v>
      </c>
      <c r="AD81" s="34"/>
      <c r="AE81" s="42" t="e">
        <f t="shared" ca="1" si="21"/>
        <v>#NAME?</v>
      </c>
      <c r="AF81" s="30" t="e">
        <f t="shared" ca="1" si="34"/>
        <v>#NAME?</v>
      </c>
      <c r="AG81" s="64" t="s">
        <v>165</v>
      </c>
      <c r="AH81" s="30">
        <v>4</v>
      </c>
      <c r="AI81" s="64" t="s">
        <v>166</v>
      </c>
      <c r="AJ81" s="30">
        <v>2</v>
      </c>
      <c r="AK81" s="64" t="s">
        <v>167</v>
      </c>
      <c r="AL81" s="30">
        <v>5</v>
      </c>
      <c r="AM81" s="64" t="s">
        <v>168</v>
      </c>
      <c r="AN81" s="30">
        <v>4</v>
      </c>
      <c r="AO81" s="64" t="s">
        <v>164</v>
      </c>
      <c r="AP81" s="30">
        <v>4</v>
      </c>
      <c r="AQ81" s="64" t="s">
        <v>163</v>
      </c>
      <c r="AR81" s="30">
        <v>4</v>
      </c>
      <c r="AS81" s="42">
        <f t="shared" si="35"/>
        <v>3.8333333333333335</v>
      </c>
      <c r="AT81" s="34"/>
      <c r="AU81" s="42" t="e">
        <f t="shared" ca="1" si="36"/>
        <v>#NAME?</v>
      </c>
      <c r="AV81" s="30" t="e">
        <f t="shared" ca="1" si="37"/>
        <v>#NAME?</v>
      </c>
      <c r="AW81" s="30" t="e">
        <f t="shared" ca="1" si="22"/>
        <v>#NAME?</v>
      </c>
      <c r="AX81" s="30" t="e">
        <f t="shared" ca="1" si="23"/>
        <v>#NAME?</v>
      </c>
      <c r="AY81" s="30" t="e">
        <f t="shared" ca="1" si="38"/>
        <v>#NAME?</v>
      </c>
    </row>
    <row r="82" spans="1:51" ht="56.25">
      <c r="A82" s="31"/>
      <c r="B82" s="30" t="s">
        <v>80</v>
      </c>
      <c r="C82" s="30">
        <v>4</v>
      </c>
      <c r="D82" s="34" t="s">
        <v>86</v>
      </c>
      <c r="E82" s="34" t="s">
        <v>90</v>
      </c>
      <c r="F82" s="34" t="s">
        <v>71</v>
      </c>
      <c r="G82" s="73"/>
      <c r="H82" s="34" t="s">
        <v>75</v>
      </c>
      <c r="I82" s="34"/>
      <c r="J82" s="39"/>
      <c r="K82" s="39"/>
      <c r="L82" s="40">
        <v>12000000</v>
      </c>
      <c r="M82" s="39">
        <v>2.5695999999999999</v>
      </c>
      <c r="N82" s="39">
        <v>0.61219900000000005</v>
      </c>
      <c r="O82" s="40">
        <v>7346388.0000000009</v>
      </c>
      <c r="P82" s="37">
        <f t="shared" si="24"/>
        <v>0.23824680884184313</v>
      </c>
      <c r="Q82" s="30" t="e">
        <f t="shared" ca="1" si="25"/>
        <v>#NAME?</v>
      </c>
      <c r="R82" s="34"/>
      <c r="S82" s="51">
        <f t="shared" si="26"/>
        <v>0.55097910000000005</v>
      </c>
      <c r="T82" s="38">
        <v>0.9</v>
      </c>
      <c r="U82" s="30" t="e">
        <f t="shared" ca="1" si="27"/>
        <v>#NAME?</v>
      </c>
      <c r="V82" s="51">
        <f t="shared" si="28"/>
        <v>6.1219899999999994E-2</v>
      </c>
      <c r="W82" s="38">
        <f t="shared" si="29"/>
        <v>9.9999999999999978E-2</v>
      </c>
      <c r="X82" s="30" t="e">
        <f t="shared" ca="1" si="30"/>
        <v>#NAME?</v>
      </c>
      <c r="Y82" s="38" t="s">
        <v>83</v>
      </c>
      <c r="Z82" s="38" t="s">
        <v>83</v>
      </c>
      <c r="AA82" s="38" t="s">
        <v>100</v>
      </c>
      <c r="AB82" s="30" t="e">
        <f t="shared" ca="1" si="32"/>
        <v>#NAME?</v>
      </c>
      <c r="AC82" s="42" t="e">
        <f t="shared" ca="1" si="33"/>
        <v>#NAME?</v>
      </c>
      <c r="AD82" s="34"/>
      <c r="AE82" s="42" t="e">
        <f t="shared" ca="1" si="21"/>
        <v>#NAME?</v>
      </c>
      <c r="AF82" s="30" t="e">
        <f t="shared" ca="1" si="34"/>
        <v>#NAME?</v>
      </c>
      <c r="AG82" s="64" t="s">
        <v>165</v>
      </c>
      <c r="AH82" s="30">
        <v>4</v>
      </c>
      <c r="AI82" s="64" t="s">
        <v>166</v>
      </c>
      <c r="AJ82" s="30">
        <v>2</v>
      </c>
      <c r="AK82" s="64" t="s">
        <v>167</v>
      </c>
      <c r="AL82" s="30">
        <v>5</v>
      </c>
      <c r="AM82" s="64" t="s">
        <v>168</v>
      </c>
      <c r="AN82" s="30">
        <v>4</v>
      </c>
      <c r="AO82" s="64" t="s">
        <v>164</v>
      </c>
      <c r="AP82" s="30">
        <v>4</v>
      </c>
      <c r="AQ82" s="64" t="s">
        <v>163</v>
      </c>
      <c r="AR82" s="30">
        <v>4</v>
      </c>
      <c r="AS82" s="42">
        <f t="shared" si="35"/>
        <v>3.8333333333333335</v>
      </c>
      <c r="AT82" s="34"/>
      <c r="AU82" s="42" t="e">
        <f t="shared" ca="1" si="36"/>
        <v>#NAME?</v>
      </c>
      <c r="AV82" s="30" t="e">
        <f t="shared" ca="1" si="37"/>
        <v>#NAME?</v>
      </c>
      <c r="AW82" s="30" t="e">
        <f t="shared" ca="1" si="22"/>
        <v>#NAME?</v>
      </c>
      <c r="AX82" s="30" t="e">
        <f t="shared" ca="1" si="23"/>
        <v>#NAME?</v>
      </c>
      <c r="AY82" s="30" t="e">
        <f t="shared" ca="1" si="38"/>
        <v>#NAME?</v>
      </c>
    </row>
    <row r="83" spans="1:51" ht="56.25">
      <c r="A83" s="31"/>
      <c r="B83" s="30" t="s">
        <v>80</v>
      </c>
      <c r="C83" s="30">
        <v>4</v>
      </c>
      <c r="D83" s="34" t="s">
        <v>87</v>
      </c>
      <c r="E83" s="34" t="s">
        <v>90</v>
      </c>
      <c r="F83" s="34" t="s">
        <v>71</v>
      </c>
      <c r="G83" s="73"/>
      <c r="H83" s="34" t="s">
        <v>75</v>
      </c>
      <c r="I83" s="34"/>
      <c r="J83" s="39"/>
      <c r="K83" s="39"/>
      <c r="L83" s="40">
        <v>12000000</v>
      </c>
      <c r="M83" s="39">
        <v>2.5695999999999999</v>
      </c>
      <c r="N83" s="39">
        <v>6.1472499999999999E-2</v>
      </c>
      <c r="O83" s="40">
        <v>737670</v>
      </c>
      <c r="P83" s="37">
        <f t="shared" si="24"/>
        <v>2.3922984122042343E-2</v>
      </c>
      <c r="Q83" s="30" t="e">
        <f t="shared" ca="1" si="25"/>
        <v>#NAME?</v>
      </c>
      <c r="R83" s="34"/>
      <c r="S83" s="51">
        <f t="shared" si="26"/>
        <v>5.5325249999999999E-2</v>
      </c>
      <c r="T83" s="38">
        <v>0.9</v>
      </c>
      <c r="U83" s="30" t="e">
        <f t="shared" ca="1" si="27"/>
        <v>#NAME?</v>
      </c>
      <c r="V83" s="51">
        <f t="shared" si="28"/>
        <v>6.1472499999999982E-3</v>
      </c>
      <c r="W83" s="38">
        <f t="shared" si="29"/>
        <v>9.9999999999999978E-2</v>
      </c>
      <c r="X83" s="30" t="e">
        <f t="shared" ca="1" si="30"/>
        <v>#NAME?</v>
      </c>
      <c r="Y83" s="38" t="s">
        <v>83</v>
      </c>
      <c r="Z83" s="38" t="s">
        <v>83</v>
      </c>
      <c r="AA83" s="38" t="s">
        <v>100</v>
      </c>
      <c r="AB83" s="30" t="e">
        <f t="shared" ca="1" si="32"/>
        <v>#NAME?</v>
      </c>
      <c r="AC83" s="42" t="e">
        <f t="shared" ca="1" si="33"/>
        <v>#NAME?</v>
      </c>
      <c r="AD83" s="34"/>
      <c r="AE83" s="42" t="e">
        <f t="shared" ca="1" si="21"/>
        <v>#NAME?</v>
      </c>
      <c r="AF83" s="30" t="e">
        <f t="shared" ca="1" si="34"/>
        <v>#NAME?</v>
      </c>
      <c r="AG83" s="64" t="s">
        <v>165</v>
      </c>
      <c r="AH83" s="30">
        <v>4</v>
      </c>
      <c r="AI83" s="64" t="s">
        <v>166</v>
      </c>
      <c r="AJ83" s="30">
        <v>2</v>
      </c>
      <c r="AK83" s="64" t="s">
        <v>167</v>
      </c>
      <c r="AL83" s="30">
        <v>5</v>
      </c>
      <c r="AM83" s="64" t="s">
        <v>168</v>
      </c>
      <c r="AN83" s="30">
        <v>4</v>
      </c>
      <c r="AO83" s="64" t="s">
        <v>164</v>
      </c>
      <c r="AP83" s="30">
        <v>4</v>
      </c>
      <c r="AQ83" s="64" t="s">
        <v>163</v>
      </c>
      <c r="AR83" s="30">
        <v>4</v>
      </c>
      <c r="AS83" s="42">
        <f t="shared" si="35"/>
        <v>3.8333333333333335</v>
      </c>
      <c r="AT83" s="34"/>
      <c r="AU83" s="42" t="e">
        <f t="shared" ca="1" si="36"/>
        <v>#NAME?</v>
      </c>
      <c r="AV83" s="30" t="e">
        <f t="shared" ca="1" si="37"/>
        <v>#NAME?</v>
      </c>
      <c r="AW83" s="30" t="e">
        <f t="shared" ca="1" si="22"/>
        <v>#NAME?</v>
      </c>
      <c r="AX83" s="30" t="e">
        <f t="shared" ca="1" si="23"/>
        <v>#NAME?</v>
      </c>
      <c r="AY83" s="30" t="e">
        <f t="shared" ca="1" si="38"/>
        <v>#NAME?</v>
      </c>
    </row>
    <row r="84" spans="1:51" ht="56.25">
      <c r="A84" s="31"/>
      <c r="B84" s="30" t="s">
        <v>80</v>
      </c>
      <c r="C84" s="30">
        <v>4</v>
      </c>
      <c r="D84" s="34" t="s">
        <v>88</v>
      </c>
      <c r="E84" s="34" t="s">
        <v>90</v>
      </c>
      <c r="F84" s="34" t="s">
        <v>71</v>
      </c>
      <c r="G84" s="73"/>
      <c r="H84" s="34" t="s">
        <v>1</v>
      </c>
      <c r="I84" s="34"/>
      <c r="J84" s="39"/>
      <c r="K84" s="39"/>
      <c r="L84" s="40">
        <v>12000000</v>
      </c>
      <c r="M84" s="39">
        <v>18.036100000000001</v>
      </c>
      <c r="N84" s="39">
        <v>1.1622300000000001</v>
      </c>
      <c r="O84" s="40">
        <v>13946760.000000002</v>
      </c>
      <c r="P84" s="37">
        <f t="shared" si="24"/>
        <v>6.4439097144061083E-2</v>
      </c>
      <c r="Q84" s="30" t="e">
        <f t="shared" ca="1" si="25"/>
        <v>#NAME?</v>
      </c>
      <c r="R84" s="34"/>
      <c r="S84" s="51">
        <f t="shared" si="26"/>
        <v>1.0460070000000001</v>
      </c>
      <c r="T84" s="38">
        <v>0.9</v>
      </c>
      <c r="U84" s="30" t="e">
        <f t="shared" ca="1" si="27"/>
        <v>#NAME?</v>
      </c>
      <c r="V84" s="51">
        <f t="shared" si="28"/>
        <v>0.11622299999999998</v>
      </c>
      <c r="W84" s="38">
        <f t="shared" si="29"/>
        <v>9.9999999999999978E-2</v>
      </c>
      <c r="X84" s="30" t="e">
        <f t="shared" ca="1" si="30"/>
        <v>#NAME?</v>
      </c>
      <c r="Y84" s="38" t="s">
        <v>83</v>
      </c>
      <c r="Z84" s="38" t="s">
        <v>83</v>
      </c>
      <c r="AA84" s="38" t="s">
        <v>102</v>
      </c>
      <c r="AB84" s="30" t="e">
        <f t="shared" ca="1" si="32"/>
        <v>#NAME?</v>
      </c>
      <c r="AC84" s="42" t="e">
        <f t="shared" ca="1" si="33"/>
        <v>#NAME?</v>
      </c>
      <c r="AD84" s="34"/>
      <c r="AE84" s="42" t="e">
        <f t="shared" ca="1" si="21"/>
        <v>#NAME?</v>
      </c>
      <c r="AF84" s="30" t="e">
        <f t="shared" ca="1" si="34"/>
        <v>#NAME?</v>
      </c>
      <c r="AG84" s="64" t="s">
        <v>165</v>
      </c>
      <c r="AH84" s="30">
        <v>4</v>
      </c>
      <c r="AI84" s="64" t="s">
        <v>166</v>
      </c>
      <c r="AJ84" s="30">
        <v>2</v>
      </c>
      <c r="AK84" s="64" t="s">
        <v>167</v>
      </c>
      <c r="AL84" s="30">
        <v>5</v>
      </c>
      <c r="AM84" s="64" t="s">
        <v>168</v>
      </c>
      <c r="AN84" s="30">
        <v>4</v>
      </c>
      <c r="AO84" s="64" t="s">
        <v>164</v>
      </c>
      <c r="AP84" s="30">
        <v>4</v>
      </c>
      <c r="AQ84" s="64" t="s">
        <v>163</v>
      </c>
      <c r="AR84" s="30">
        <v>4</v>
      </c>
      <c r="AS84" s="42">
        <f t="shared" si="35"/>
        <v>3.8333333333333335</v>
      </c>
      <c r="AT84" s="34"/>
      <c r="AU84" s="42" t="e">
        <f t="shared" ca="1" si="36"/>
        <v>#NAME?</v>
      </c>
      <c r="AV84" s="30" t="e">
        <f t="shared" ca="1" si="37"/>
        <v>#NAME?</v>
      </c>
      <c r="AW84" s="30" t="e">
        <f t="shared" ca="1" si="22"/>
        <v>#NAME?</v>
      </c>
      <c r="AX84" s="30" t="e">
        <f t="shared" ca="1" si="23"/>
        <v>#NAME?</v>
      </c>
      <c r="AY84" s="30" t="e">
        <f t="shared" ca="1" si="38"/>
        <v>#NAME?</v>
      </c>
    </row>
    <row r="85" spans="1:51" ht="56.25">
      <c r="A85" s="31"/>
      <c r="B85" s="30" t="s">
        <v>80</v>
      </c>
      <c r="C85" s="30">
        <v>4</v>
      </c>
      <c r="D85" s="34" t="s">
        <v>85</v>
      </c>
      <c r="E85" s="34" t="s">
        <v>90</v>
      </c>
      <c r="F85" s="34" t="s">
        <v>71</v>
      </c>
      <c r="G85" s="74"/>
      <c r="H85" s="34" t="s">
        <v>1</v>
      </c>
      <c r="I85" s="34"/>
      <c r="J85" s="39"/>
      <c r="K85" s="39"/>
      <c r="L85" s="40">
        <v>12000000</v>
      </c>
      <c r="M85" s="39">
        <v>18.036100000000001</v>
      </c>
      <c r="N85" s="39">
        <v>2.46088</v>
      </c>
      <c r="O85" s="40">
        <v>29530560</v>
      </c>
      <c r="P85" s="37">
        <f t="shared" si="24"/>
        <v>0.13644191371748882</v>
      </c>
      <c r="Q85" s="30" t="e">
        <f t="shared" ca="1" si="25"/>
        <v>#NAME?</v>
      </c>
      <c r="R85" s="34"/>
      <c r="S85" s="51">
        <f t="shared" si="26"/>
        <v>2.2147920000000001</v>
      </c>
      <c r="T85" s="38">
        <v>0.9</v>
      </c>
      <c r="U85" s="30" t="e">
        <f t="shared" ca="1" si="27"/>
        <v>#NAME?</v>
      </c>
      <c r="V85" s="51">
        <f t="shared" si="28"/>
        <v>0.24608799999999995</v>
      </c>
      <c r="W85" s="38">
        <f t="shared" si="29"/>
        <v>9.9999999999999978E-2</v>
      </c>
      <c r="X85" s="30" t="e">
        <f t="shared" ca="1" si="30"/>
        <v>#NAME?</v>
      </c>
      <c r="Y85" s="38" t="s">
        <v>83</v>
      </c>
      <c r="Z85" s="38" t="s">
        <v>83</v>
      </c>
      <c r="AA85" s="38" t="s">
        <v>102</v>
      </c>
      <c r="AB85" s="30" t="e">
        <f t="shared" ca="1" si="32"/>
        <v>#NAME?</v>
      </c>
      <c r="AC85" s="42" t="e">
        <f t="shared" ca="1" si="33"/>
        <v>#NAME?</v>
      </c>
      <c r="AD85" s="34"/>
      <c r="AE85" s="42" t="e">
        <f t="shared" ca="1" si="21"/>
        <v>#NAME?</v>
      </c>
      <c r="AF85" s="30" t="e">
        <f t="shared" ca="1" si="34"/>
        <v>#NAME?</v>
      </c>
      <c r="AG85" s="64" t="s">
        <v>165</v>
      </c>
      <c r="AH85" s="30">
        <v>4</v>
      </c>
      <c r="AI85" s="64" t="s">
        <v>166</v>
      </c>
      <c r="AJ85" s="30">
        <v>2</v>
      </c>
      <c r="AK85" s="64" t="s">
        <v>167</v>
      </c>
      <c r="AL85" s="30">
        <v>5</v>
      </c>
      <c r="AM85" s="64" t="s">
        <v>168</v>
      </c>
      <c r="AN85" s="30">
        <v>4</v>
      </c>
      <c r="AO85" s="64" t="s">
        <v>164</v>
      </c>
      <c r="AP85" s="30">
        <v>4</v>
      </c>
      <c r="AQ85" s="64" t="s">
        <v>163</v>
      </c>
      <c r="AR85" s="30">
        <v>4</v>
      </c>
      <c r="AS85" s="42">
        <f t="shared" si="35"/>
        <v>3.8333333333333335</v>
      </c>
      <c r="AT85" s="34"/>
      <c r="AU85" s="42" t="e">
        <f t="shared" ca="1" si="36"/>
        <v>#NAME?</v>
      </c>
      <c r="AV85" s="30" t="e">
        <f t="shared" ca="1" si="37"/>
        <v>#NAME?</v>
      </c>
      <c r="AW85" s="30" t="e">
        <f t="shared" ca="1" si="22"/>
        <v>#NAME?</v>
      </c>
      <c r="AX85" s="30" t="e">
        <f t="shared" ca="1" si="23"/>
        <v>#NAME?</v>
      </c>
      <c r="AY85" s="30" t="e">
        <f t="shared" ca="1" si="38"/>
        <v>#NAME?</v>
      </c>
    </row>
    <row r="86" spans="1:51" ht="56.25">
      <c r="A86" s="31"/>
      <c r="B86" s="30" t="s">
        <v>80</v>
      </c>
      <c r="C86" s="30">
        <v>4</v>
      </c>
      <c r="D86" s="34" t="s">
        <v>86</v>
      </c>
      <c r="E86" s="34" t="s">
        <v>90</v>
      </c>
      <c r="F86" s="34" t="s">
        <v>71</v>
      </c>
      <c r="G86" s="74"/>
      <c r="H86" s="34" t="s">
        <v>1</v>
      </c>
      <c r="I86" s="34"/>
      <c r="J86" s="39"/>
      <c r="K86" s="39"/>
      <c r="L86" s="40">
        <v>12000000</v>
      </c>
      <c r="M86" s="39">
        <v>18.036100000000001</v>
      </c>
      <c r="N86" s="39">
        <v>1.4572099999999999</v>
      </c>
      <c r="O86" s="40">
        <v>17486520</v>
      </c>
      <c r="P86" s="37">
        <f t="shared" si="24"/>
        <v>8.0794074106929986E-2</v>
      </c>
      <c r="Q86" s="30" t="e">
        <f t="shared" ca="1" si="25"/>
        <v>#NAME?</v>
      </c>
      <c r="R86" s="34"/>
      <c r="S86" s="51">
        <f t="shared" si="26"/>
        <v>1.3114889999999999</v>
      </c>
      <c r="T86" s="38">
        <v>0.9</v>
      </c>
      <c r="U86" s="30" t="e">
        <f t="shared" ca="1" si="27"/>
        <v>#NAME?</v>
      </c>
      <c r="V86" s="51">
        <f t="shared" si="28"/>
        <v>0.14572099999999996</v>
      </c>
      <c r="W86" s="38">
        <f t="shared" si="29"/>
        <v>9.9999999999999978E-2</v>
      </c>
      <c r="X86" s="30" t="e">
        <f t="shared" ca="1" si="30"/>
        <v>#NAME?</v>
      </c>
      <c r="Y86" s="38" t="s">
        <v>83</v>
      </c>
      <c r="Z86" s="38" t="s">
        <v>83</v>
      </c>
      <c r="AA86" s="38" t="s">
        <v>102</v>
      </c>
      <c r="AB86" s="30" t="e">
        <f t="shared" ca="1" si="32"/>
        <v>#NAME?</v>
      </c>
      <c r="AC86" s="42" t="e">
        <f t="shared" ca="1" si="33"/>
        <v>#NAME?</v>
      </c>
      <c r="AD86" s="34"/>
      <c r="AE86" s="42" t="e">
        <f t="shared" ca="1" si="21"/>
        <v>#NAME?</v>
      </c>
      <c r="AF86" s="30" t="e">
        <f t="shared" ca="1" si="34"/>
        <v>#NAME?</v>
      </c>
      <c r="AG86" s="64" t="s">
        <v>165</v>
      </c>
      <c r="AH86" s="30">
        <v>4</v>
      </c>
      <c r="AI86" s="64" t="s">
        <v>166</v>
      </c>
      <c r="AJ86" s="30">
        <v>2</v>
      </c>
      <c r="AK86" s="64" t="s">
        <v>167</v>
      </c>
      <c r="AL86" s="30">
        <v>5</v>
      </c>
      <c r="AM86" s="64" t="s">
        <v>168</v>
      </c>
      <c r="AN86" s="30">
        <v>4</v>
      </c>
      <c r="AO86" s="64" t="s">
        <v>164</v>
      </c>
      <c r="AP86" s="30">
        <v>4</v>
      </c>
      <c r="AQ86" s="64" t="s">
        <v>163</v>
      </c>
      <c r="AR86" s="30">
        <v>4</v>
      </c>
      <c r="AS86" s="42">
        <f t="shared" si="35"/>
        <v>3.8333333333333335</v>
      </c>
      <c r="AT86" s="34"/>
      <c r="AU86" s="42" t="e">
        <f t="shared" ca="1" si="36"/>
        <v>#NAME?</v>
      </c>
      <c r="AV86" s="30" t="e">
        <f t="shared" ca="1" si="37"/>
        <v>#NAME?</v>
      </c>
      <c r="AW86" s="30" t="e">
        <f t="shared" ca="1" si="22"/>
        <v>#NAME?</v>
      </c>
      <c r="AX86" s="30" t="e">
        <f t="shared" ca="1" si="23"/>
        <v>#NAME?</v>
      </c>
      <c r="AY86" s="30" t="e">
        <f t="shared" ca="1" si="38"/>
        <v>#NAME?</v>
      </c>
    </row>
    <row r="87" spans="1:51" ht="56.25">
      <c r="A87" s="31"/>
      <c r="B87" s="30" t="s">
        <v>80</v>
      </c>
      <c r="C87" s="30">
        <v>4</v>
      </c>
      <c r="D87" s="34" t="s">
        <v>87</v>
      </c>
      <c r="E87" s="34" t="s">
        <v>90</v>
      </c>
      <c r="F87" s="34" t="s">
        <v>71</v>
      </c>
      <c r="G87" s="74"/>
      <c r="H87" s="34" t="s">
        <v>1</v>
      </c>
      <c r="I87" s="34"/>
      <c r="J87" s="39"/>
      <c r="K87" s="39"/>
      <c r="L87" s="40">
        <v>12000000</v>
      </c>
      <c r="M87" s="39">
        <v>18.036100000000001</v>
      </c>
      <c r="N87" s="39">
        <v>1.41374</v>
      </c>
      <c r="O87" s="40">
        <v>16964880</v>
      </c>
      <c r="P87" s="37">
        <f t="shared" si="24"/>
        <v>7.8383907829297897E-2</v>
      </c>
      <c r="Q87" s="30" t="e">
        <f t="shared" ca="1" si="25"/>
        <v>#NAME?</v>
      </c>
      <c r="R87" s="34"/>
      <c r="S87" s="51">
        <f t="shared" si="26"/>
        <v>1.2723660000000001</v>
      </c>
      <c r="T87" s="38">
        <v>0.9</v>
      </c>
      <c r="U87" s="30" t="e">
        <f t="shared" ca="1" si="27"/>
        <v>#NAME?</v>
      </c>
      <c r="V87" s="51">
        <f t="shared" si="28"/>
        <v>0.14137399999999997</v>
      </c>
      <c r="W87" s="38">
        <f t="shared" si="29"/>
        <v>9.9999999999999978E-2</v>
      </c>
      <c r="X87" s="30" t="e">
        <f t="shared" ca="1" si="30"/>
        <v>#NAME?</v>
      </c>
      <c r="Y87" s="38" t="s">
        <v>83</v>
      </c>
      <c r="Z87" s="38" t="s">
        <v>83</v>
      </c>
      <c r="AA87" s="38" t="s">
        <v>102</v>
      </c>
      <c r="AB87" s="30" t="e">
        <f t="shared" ca="1" si="32"/>
        <v>#NAME?</v>
      </c>
      <c r="AC87" s="42" t="e">
        <f t="shared" ca="1" si="33"/>
        <v>#NAME?</v>
      </c>
      <c r="AD87" s="34"/>
      <c r="AE87" s="42" t="e">
        <f t="shared" ca="1" si="21"/>
        <v>#NAME?</v>
      </c>
      <c r="AF87" s="30" t="e">
        <f t="shared" ca="1" si="34"/>
        <v>#NAME?</v>
      </c>
      <c r="AG87" s="64" t="s">
        <v>165</v>
      </c>
      <c r="AH87" s="30">
        <v>4</v>
      </c>
      <c r="AI87" s="64" t="s">
        <v>166</v>
      </c>
      <c r="AJ87" s="30">
        <v>2</v>
      </c>
      <c r="AK87" s="64" t="s">
        <v>167</v>
      </c>
      <c r="AL87" s="30">
        <v>5</v>
      </c>
      <c r="AM87" s="64" t="s">
        <v>168</v>
      </c>
      <c r="AN87" s="30">
        <v>4</v>
      </c>
      <c r="AO87" s="64" t="s">
        <v>164</v>
      </c>
      <c r="AP87" s="30">
        <v>4</v>
      </c>
      <c r="AQ87" s="64" t="s">
        <v>163</v>
      </c>
      <c r="AR87" s="30">
        <v>4</v>
      </c>
      <c r="AS87" s="42">
        <f t="shared" si="35"/>
        <v>3.8333333333333335</v>
      </c>
      <c r="AT87" s="34"/>
      <c r="AU87" s="42" t="e">
        <f t="shared" ca="1" si="36"/>
        <v>#NAME?</v>
      </c>
      <c r="AV87" s="30" t="e">
        <f t="shared" ca="1" si="37"/>
        <v>#NAME?</v>
      </c>
      <c r="AW87" s="30" t="e">
        <f t="shared" ca="1" si="22"/>
        <v>#NAME?</v>
      </c>
      <c r="AX87" s="30" t="e">
        <f t="shared" ca="1" si="23"/>
        <v>#NAME?</v>
      </c>
      <c r="AY87" s="30" t="e">
        <f t="shared" ca="1" si="38"/>
        <v>#NAME?</v>
      </c>
    </row>
    <row r="88" spans="1:51">
      <c r="U88" s="26"/>
      <c r="V88" s="26"/>
    </row>
    <row r="89" spans="1:51">
      <c r="AF89" s="43"/>
    </row>
    <row r="97" spans="37:46">
      <c r="AK97" s="46"/>
      <c r="AL97" s="46"/>
      <c r="AM97" s="46"/>
      <c r="AN97" s="46"/>
      <c r="AO97" s="46"/>
      <c r="AP97" s="46"/>
      <c r="AQ97" s="46"/>
      <c r="AR97" s="46"/>
      <c r="AS97" s="46"/>
      <c r="AT97" s="46"/>
    </row>
    <row r="98" spans="37:46">
      <c r="AK98" s="46"/>
      <c r="AL98" s="46"/>
      <c r="AM98" s="46"/>
      <c r="AN98" s="46"/>
      <c r="AO98" s="46"/>
      <c r="AP98" s="46"/>
      <c r="AQ98" s="46"/>
      <c r="AR98" s="46"/>
      <c r="AS98" s="46"/>
      <c r="AT98" s="46"/>
    </row>
    <row r="99" spans="37:46">
      <c r="AK99" s="46"/>
      <c r="AL99" s="46"/>
      <c r="AM99" s="46"/>
      <c r="AN99" s="46"/>
      <c r="AO99" s="46"/>
      <c r="AP99" s="46"/>
      <c r="AQ99" s="46"/>
      <c r="AR99" s="46"/>
      <c r="AS99" s="46"/>
      <c r="AT99" s="46"/>
    </row>
    <row r="100" spans="37:46"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</row>
    <row r="101" spans="37:46"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</row>
    <row r="102" spans="37:46"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</row>
  </sheetData>
  <mergeCells count="24">
    <mergeCell ref="AO4:AP4"/>
    <mergeCell ref="AQ4:AR4"/>
    <mergeCell ref="A3:A4"/>
    <mergeCell ref="B3:D3"/>
    <mergeCell ref="E3:Q3"/>
    <mergeCell ref="R3:R4"/>
    <mergeCell ref="T3:AC3"/>
    <mergeCell ref="AD3:AD4"/>
    <mergeCell ref="AX3:AX4"/>
    <mergeCell ref="AY3:AY4"/>
    <mergeCell ref="T4:U4"/>
    <mergeCell ref="W4:X4"/>
    <mergeCell ref="Y4:Z4"/>
    <mergeCell ref="AA4:AB4"/>
    <mergeCell ref="AG4:AH4"/>
    <mergeCell ref="AI4:AJ4"/>
    <mergeCell ref="AK4:AL4"/>
    <mergeCell ref="AE3:AF4"/>
    <mergeCell ref="AG3:AS3"/>
    <mergeCell ref="AT3:AT4"/>
    <mergeCell ref="AU3:AU4"/>
    <mergeCell ref="AV3:AV4"/>
    <mergeCell ref="AW3:AW4"/>
    <mergeCell ref="AM4:AN4"/>
  </mergeCells>
  <conditionalFormatting sqref="AV6:AV87">
    <cfRule type="containsText" dxfId="12" priority="9" operator="containsText" text="HIGH">
      <formula>NOT(ISERROR(SEARCH("HIGH",AV6)))</formula>
    </cfRule>
    <cfRule type="containsText" dxfId="11" priority="10" operator="containsText" text="MEDIUM HIGH">
      <formula>NOT(ISERROR(SEARCH("MEDIUM HIGH",AV6)))</formula>
    </cfRule>
    <cfRule type="containsText" dxfId="10" priority="11" operator="containsText" text="MEDIUM">
      <formula>NOT(ISERROR(SEARCH("MEDIUM",AV6)))</formula>
    </cfRule>
    <cfRule type="containsText" dxfId="9" priority="12" operator="containsText" text="MEDIUM LOW">
      <formula>NOT(ISERROR(SEARCH("MEDIUM LOW",AV6)))</formula>
    </cfRule>
    <cfRule type="containsText" dxfId="8" priority="13" operator="containsText" text="low">
      <formula>NOT(ISERROR(SEARCH("low",AV6)))</formula>
    </cfRule>
  </conditionalFormatting>
  <conditionalFormatting sqref="AY6:AY87">
    <cfRule type="containsText" dxfId="7" priority="6" operator="containsText" text="LOW RISK">
      <formula>NOT(ISERROR(SEARCH("LOW RISK",AY6)))</formula>
    </cfRule>
    <cfRule type="containsText" dxfId="6" priority="7" operator="containsText" text="MODERATE RISK">
      <formula>NOT(ISERROR(SEARCH("MODERATE RISK",AY6)))</formula>
    </cfRule>
    <cfRule type="containsText" dxfId="5" priority="8" operator="containsText" text="HIGH RISK">
      <formula>NOT(ISERROR(SEARCH("HIGH RISK",AY6)))</formula>
    </cfRule>
  </conditionalFormatting>
  <conditionalFormatting sqref="AF6:AF87">
    <cfRule type="containsText" dxfId="4" priority="1" operator="containsText" text="VERY LOW">
      <formula>NOT(ISERROR(SEARCH("VERY LOW",AF6)))</formula>
    </cfRule>
    <cfRule type="containsText" dxfId="3" priority="2" operator="containsText" text="LOW">
      <formula>NOT(ISERROR(SEARCH("LOW",AF6)))</formula>
    </cfRule>
    <cfRule type="containsText" dxfId="2" priority="3" operator="containsText" text="MODERATE">
      <formula>NOT(ISERROR(SEARCH("MODERATE",AF6)))</formula>
    </cfRule>
    <cfRule type="containsText" dxfId="1" priority="4" operator="containsText" text="HIGH">
      <formula>NOT(ISERROR(SEARCH("HIGH",AF6)))</formula>
    </cfRule>
    <cfRule type="containsText" dxfId="0" priority="5" operator="containsText" text="VERY HIGH">
      <formula>NOT(ISERROR(SEARCH("VERY HIGH",AF6)))</formula>
    </cfRule>
  </conditionalFormatting>
  <dataValidations count="1">
    <dataValidation type="list" allowBlank="1" showInputMessage="1" showErrorMessage="1" sqref="H6:H46">
      <formula1>Lifeline_Classification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7"/>
  <sheetViews>
    <sheetView workbookViewId="0">
      <selection activeCell="AL6" sqref="AL6"/>
    </sheetView>
  </sheetViews>
  <sheetFormatPr defaultRowHeight="15"/>
  <cols>
    <col min="1" max="1" width="23.28515625" style="1" customWidth="1"/>
    <col min="2" max="2" width="14.85546875" style="1" customWidth="1"/>
    <col min="3" max="4" width="12.7109375" style="1" customWidth="1"/>
    <col min="5" max="6" width="20.7109375" style="1" customWidth="1"/>
    <col min="7" max="10" width="12.7109375" style="1" customWidth="1"/>
    <col min="11" max="11" width="20.7109375" style="1" customWidth="1"/>
    <col min="12" max="22" width="12.7109375" style="1" customWidth="1"/>
    <col min="23" max="23" width="20.7109375" style="1" customWidth="1"/>
    <col min="24" max="36" width="12.7109375" style="1" customWidth="1"/>
    <col min="37" max="37" width="20.7109375" style="1" customWidth="1"/>
    <col min="38" max="42" width="12.7109375" style="1" customWidth="1"/>
    <col min="43" max="16384" width="9.140625" style="1"/>
  </cols>
  <sheetData>
    <row r="1" spans="1:42">
      <c r="A1" s="10" t="s">
        <v>51</v>
      </c>
    </row>
    <row r="2" spans="1:42" ht="15.75" thickBot="1"/>
    <row r="3" spans="1:42" ht="21.75" customHeight="1">
      <c r="A3" s="133" t="s">
        <v>24</v>
      </c>
      <c r="B3" s="135" t="s">
        <v>26</v>
      </c>
      <c r="C3" s="135"/>
      <c r="D3" s="135"/>
      <c r="E3" s="143" t="s">
        <v>2</v>
      </c>
      <c r="F3" s="143"/>
      <c r="G3" s="143"/>
      <c r="H3" s="143"/>
      <c r="I3" s="143"/>
      <c r="J3" s="143"/>
      <c r="K3" s="139" t="s">
        <v>34</v>
      </c>
      <c r="L3" s="141" t="s">
        <v>3</v>
      </c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2" t="s">
        <v>35</v>
      </c>
      <c r="X3" s="125" t="s">
        <v>28</v>
      </c>
      <c r="Y3" s="125"/>
      <c r="Z3" s="127" t="s">
        <v>4</v>
      </c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8" t="s">
        <v>36</v>
      </c>
      <c r="AL3" s="119" t="s">
        <v>5</v>
      </c>
      <c r="AM3" s="119" t="s">
        <v>27</v>
      </c>
      <c r="AN3" s="119" t="s">
        <v>6</v>
      </c>
      <c r="AO3" s="119" t="s">
        <v>7</v>
      </c>
      <c r="AP3" s="121" t="s">
        <v>8</v>
      </c>
    </row>
    <row r="4" spans="1:42" ht="54.75" customHeight="1">
      <c r="A4" s="134"/>
      <c r="B4" s="2" t="s">
        <v>25</v>
      </c>
      <c r="C4" s="2" t="s">
        <v>9</v>
      </c>
      <c r="D4" s="2" t="s">
        <v>37</v>
      </c>
      <c r="E4" s="13" t="s">
        <v>0</v>
      </c>
      <c r="F4" s="13" t="s">
        <v>1</v>
      </c>
      <c r="G4" s="9" t="s">
        <v>52</v>
      </c>
      <c r="H4" s="13" t="s">
        <v>53</v>
      </c>
      <c r="I4" s="13" t="s">
        <v>54</v>
      </c>
      <c r="J4" s="13" t="s">
        <v>10</v>
      </c>
      <c r="K4" s="140"/>
      <c r="L4" s="123" t="s">
        <v>55</v>
      </c>
      <c r="M4" s="123"/>
      <c r="N4" s="123"/>
      <c r="O4" s="123"/>
      <c r="P4" s="123"/>
      <c r="Q4" s="123"/>
      <c r="R4" s="123"/>
      <c r="S4" s="123"/>
      <c r="T4" s="123"/>
      <c r="U4" s="123"/>
      <c r="V4" s="11" t="s">
        <v>39</v>
      </c>
      <c r="W4" s="123"/>
      <c r="X4" s="126"/>
      <c r="Y4" s="126"/>
      <c r="Z4" s="124" t="s">
        <v>11</v>
      </c>
      <c r="AA4" s="124"/>
      <c r="AB4" s="124" t="s">
        <v>12</v>
      </c>
      <c r="AC4" s="124"/>
      <c r="AD4" s="124" t="s">
        <v>13</v>
      </c>
      <c r="AE4" s="124"/>
      <c r="AF4" s="124" t="s">
        <v>14</v>
      </c>
      <c r="AG4" s="124"/>
      <c r="AH4" s="124" t="s">
        <v>15</v>
      </c>
      <c r="AI4" s="124"/>
      <c r="AJ4" s="12" t="s">
        <v>32</v>
      </c>
      <c r="AK4" s="124"/>
      <c r="AL4" s="120"/>
      <c r="AM4" s="120"/>
      <c r="AN4" s="120"/>
      <c r="AO4" s="120"/>
      <c r="AP4" s="122"/>
    </row>
    <row r="5" spans="1:42" ht="48.75" thickBot="1">
      <c r="A5" s="5" t="s">
        <v>23</v>
      </c>
      <c r="B5" s="6"/>
      <c r="C5" s="6" t="s">
        <v>16</v>
      </c>
      <c r="D5" s="6"/>
      <c r="E5" s="6"/>
      <c r="F5" s="6"/>
      <c r="G5" s="6"/>
      <c r="H5" s="6"/>
      <c r="I5" s="6"/>
      <c r="J5" s="6" t="s">
        <v>10</v>
      </c>
      <c r="K5" s="6"/>
      <c r="L5" s="6" t="s">
        <v>40</v>
      </c>
      <c r="M5" s="6" t="s">
        <v>17</v>
      </c>
      <c r="N5" s="6" t="s">
        <v>40</v>
      </c>
      <c r="O5" s="6" t="s">
        <v>17</v>
      </c>
      <c r="P5" s="6" t="s">
        <v>40</v>
      </c>
      <c r="Q5" s="6" t="s">
        <v>17</v>
      </c>
      <c r="R5" s="6" t="s">
        <v>40</v>
      </c>
      <c r="S5" s="6" t="s">
        <v>17</v>
      </c>
      <c r="T5" s="6" t="s">
        <v>40</v>
      </c>
      <c r="U5" s="6" t="s">
        <v>17</v>
      </c>
      <c r="V5" s="6" t="s">
        <v>38</v>
      </c>
      <c r="W5" s="6"/>
      <c r="X5" s="6" t="s">
        <v>29</v>
      </c>
      <c r="Y5" s="6" t="s">
        <v>30</v>
      </c>
      <c r="Z5" s="8" t="s">
        <v>31</v>
      </c>
      <c r="AA5" s="6" t="s">
        <v>18</v>
      </c>
      <c r="AB5" s="8" t="s">
        <v>31</v>
      </c>
      <c r="AC5" s="6" t="s">
        <v>18</v>
      </c>
      <c r="AD5" s="8" t="s">
        <v>31</v>
      </c>
      <c r="AE5" s="6" t="s">
        <v>19</v>
      </c>
      <c r="AF5" s="8" t="s">
        <v>31</v>
      </c>
      <c r="AG5" s="6" t="s">
        <v>18</v>
      </c>
      <c r="AH5" s="6" t="s">
        <v>31</v>
      </c>
      <c r="AI5" s="6" t="s">
        <v>20</v>
      </c>
      <c r="AJ5" s="6" t="s">
        <v>33</v>
      </c>
      <c r="AK5" s="6"/>
      <c r="AL5" s="6" t="s">
        <v>56</v>
      </c>
      <c r="AM5" s="6"/>
      <c r="AN5" s="6"/>
      <c r="AO5" s="6" t="s">
        <v>21</v>
      </c>
      <c r="AP5" s="7" t="s">
        <v>22</v>
      </c>
    </row>
    <row r="6" spans="1:4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</sheetData>
  <mergeCells count="24">
    <mergeCell ref="AF4:AG4"/>
    <mergeCell ref="AH4:AI4"/>
    <mergeCell ref="A3:A4"/>
    <mergeCell ref="B3:D3"/>
    <mergeCell ref="E3:J3"/>
    <mergeCell ref="K3:K4"/>
    <mergeCell ref="L3:V3"/>
    <mergeCell ref="W3:W4"/>
    <mergeCell ref="AO3:AO4"/>
    <mergeCell ref="AP3:AP4"/>
    <mergeCell ref="L4:M4"/>
    <mergeCell ref="N4:O4"/>
    <mergeCell ref="P4:Q4"/>
    <mergeCell ref="R4:S4"/>
    <mergeCell ref="T4:U4"/>
    <mergeCell ref="Z4:AA4"/>
    <mergeCell ref="AB4:AC4"/>
    <mergeCell ref="AD4:AE4"/>
    <mergeCell ref="X3:Y4"/>
    <mergeCell ref="Z3:AJ3"/>
    <mergeCell ref="AK3:AK4"/>
    <mergeCell ref="AL3:AL4"/>
    <mergeCell ref="AM3:AM4"/>
    <mergeCell ref="AN3:A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Assignment</vt:lpstr>
      <vt:lpstr>Summary</vt:lpstr>
      <vt:lpstr>Pivot</vt:lpstr>
      <vt:lpstr>3.5 (SS) Roads and Bridges (2)</vt:lpstr>
      <vt:lpstr>3.6(SS) Critical Infrastructure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CDRRMO-User</cp:lastModifiedBy>
  <cp:lastPrinted>2020-06-16T08:17:12Z</cp:lastPrinted>
  <dcterms:created xsi:type="dcterms:W3CDTF">2020-02-25T05:07:37Z</dcterms:created>
  <dcterms:modified xsi:type="dcterms:W3CDTF">2020-07-17T02:07:21Z</dcterms:modified>
</cp:coreProperties>
</file>