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IDALOR FILES 2020\Planning\CDRRMO\CDRALCCAP_202006\Consolidated_CDRA\Crops\"/>
    </mc:Choice>
  </mc:AlternateContent>
  <bookViews>
    <workbookView xWindow="0" yWindow="0" windowWidth="20490" windowHeight="7650"/>
  </bookViews>
  <sheets>
    <sheet name="3.1.1 Crop_flood" sheetId="2" r:id="rId1"/>
    <sheet name="pivot" sheetId="6" r:id="rId2"/>
    <sheet name="crop_pivot" sheetId="3" r:id="rId3"/>
    <sheet name="Summary__flood" sheetId="5" r:id="rId4"/>
  </sheets>
  <externalReferences>
    <externalReference r:id="rId5"/>
  </externalReferences>
  <definedNames>
    <definedName name="_xlnm._FilterDatabase" localSheetId="0" hidden="1">'3.1.1 Crop_flood'!$Q$1:$Q$193</definedName>
    <definedName name="_xlnm.Print_Area" localSheetId="0">'3.1.1 Crop_flood'!$A$1:$AW$64</definedName>
  </definedNames>
  <calcPr calcId="162913"/>
  <pivotCaches>
    <pivotCache cacheId="1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" i="2" l="1"/>
  <c r="AV64" i="2" l="1"/>
  <c r="AW64" i="2" s="1"/>
  <c r="AQ64" i="2"/>
  <c r="AA64" i="2"/>
  <c r="AC64" i="2" s="1"/>
  <c r="S64" i="2"/>
  <c r="L64" i="2"/>
  <c r="B64" i="2"/>
  <c r="AW63" i="2"/>
  <c r="AV63" i="2"/>
  <c r="AQ63" i="2"/>
  <c r="AA63" i="2"/>
  <c r="AC63" i="2" s="1"/>
  <c r="L63" i="2"/>
  <c r="B63" i="2"/>
  <c r="AV62" i="2"/>
  <c r="AW62" i="2" s="1"/>
  <c r="AQ62" i="2"/>
  <c r="AA62" i="2"/>
  <c r="AC62" i="2" s="1"/>
  <c r="L62" i="2"/>
  <c r="B62" i="2"/>
  <c r="AW61" i="2"/>
  <c r="AV61" i="2"/>
  <c r="AQ61" i="2"/>
  <c r="AA61" i="2"/>
  <c r="AC61" i="2" s="1"/>
  <c r="L61" i="2"/>
  <c r="B61" i="2"/>
  <c r="AV60" i="2"/>
  <c r="AW60" i="2" s="1"/>
  <c r="AQ60" i="2"/>
  <c r="AA60" i="2"/>
  <c r="AC60" i="2" s="1"/>
  <c r="L60" i="2"/>
  <c r="B60" i="2"/>
  <c r="AW59" i="2"/>
  <c r="AV59" i="2"/>
  <c r="AQ59" i="2"/>
  <c r="AA59" i="2"/>
  <c r="AC59" i="2" s="1"/>
  <c r="L59" i="2"/>
  <c r="B59" i="2"/>
  <c r="AV58" i="2"/>
  <c r="AW58" i="2" s="1"/>
  <c r="AQ58" i="2"/>
  <c r="AA58" i="2"/>
  <c r="AC58" i="2" s="1"/>
  <c r="L58" i="2"/>
  <c r="B58" i="2"/>
  <c r="AW57" i="2"/>
  <c r="AV57" i="2"/>
  <c r="AQ57" i="2"/>
  <c r="AA57" i="2"/>
  <c r="AC57" i="2" s="1"/>
  <c r="AD57" i="2" s="1"/>
  <c r="L57" i="2"/>
  <c r="B57" i="2"/>
  <c r="AV56" i="2"/>
  <c r="AW56" i="2" s="1"/>
  <c r="AQ56" i="2"/>
  <c r="AA56" i="2"/>
  <c r="AC56" i="2" s="1"/>
  <c r="AS56" i="2" s="1"/>
  <c r="AT56" i="2" s="1"/>
  <c r="L56" i="2"/>
  <c r="B56" i="2"/>
  <c r="AW55" i="2"/>
  <c r="AV55" i="2"/>
  <c r="AQ55" i="2"/>
  <c r="AA55" i="2"/>
  <c r="AC55" i="2" s="1"/>
  <c r="AD55" i="2" s="1"/>
  <c r="L55" i="2"/>
  <c r="B55" i="2"/>
  <c r="AV54" i="2"/>
  <c r="AW54" i="2" s="1"/>
  <c r="AQ54" i="2"/>
  <c r="AA54" i="2"/>
  <c r="AC54" i="2" s="1"/>
  <c r="L54" i="2"/>
  <c r="B54" i="2"/>
  <c r="AW53" i="2"/>
  <c r="AV53" i="2"/>
  <c r="AQ53" i="2"/>
  <c r="AA53" i="2"/>
  <c r="AC53" i="2" s="1"/>
  <c r="AD53" i="2" s="1"/>
  <c r="L53" i="2"/>
  <c r="B53" i="2"/>
  <c r="AV52" i="2"/>
  <c r="AW52" i="2" s="1"/>
  <c r="AQ52" i="2"/>
  <c r="AA52" i="2"/>
  <c r="AC52" i="2" s="1"/>
  <c r="L52" i="2"/>
  <c r="B52" i="2"/>
  <c r="AW51" i="2"/>
  <c r="AV51" i="2"/>
  <c r="AQ51" i="2"/>
  <c r="AA51" i="2"/>
  <c r="AC51" i="2" s="1"/>
  <c r="L51" i="2"/>
  <c r="B51" i="2"/>
  <c r="AV50" i="2"/>
  <c r="AW50" i="2" s="1"/>
  <c r="AQ50" i="2"/>
  <c r="AC50" i="2"/>
  <c r="AS50" i="2" s="1"/>
  <c r="AT50" i="2" s="1"/>
  <c r="AA50" i="2"/>
  <c r="L50" i="2"/>
  <c r="B50" i="2"/>
  <c r="AW49" i="2"/>
  <c r="AV49" i="2"/>
  <c r="AQ49" i="2"/>
  <c r="AA49" i="2"/>
  <c r="AC49" i="2" s="1"/>
  <c r="AD49" i="2" s="1"/>
  <c r="L49" i="2"/>
  <c r="B49" i="2"/>
  <c r="AV48" i="2"/>
  <c r="AW48" i="2" s="1"/>
  <c r="AQ48" i="2"/>
  <c r="AC48" i="2"/>
  <c r="AS48" i="2" s="1"/>
  <c r="AT48" i="2" s="1"/>
  <c r="AA48" i="2"/>
  <c r="L48" i="2"/>
  <c r="B48" i="2"/>
  <c r="AW47" i="2"/>
  <c r="AV47" i="2"/>
  <c r="AQ47" i="2"/>
  <c r="AA47" i="2"/>
  <c r="AC47" i="2" s="1"/>
  <c r="AD47" i="2" s="1"/>
  <c r="S47" i="2"/>
  <c r="L47" i="2"/>
  <c r="B47" i="2"/>
  <c r="AV46" i="2"/>
  <c r="AW46" i="2" s="1"/>
  <c r="AQ46" i="2"/>
  <c r="AC46" i="2"/>
  <c r="AD46" i="2" s="1"/>
  <c r="AA46" i="2"/>
  <c r="L46" i="2"/>
  <c r="B46" i="2"/>
  <c r="AW45" i="2"/>
  <c r="AV45" i="2"/>
  <c r="AQ45" i="2"/>
  <c r="AA45" i="2"/>
  <c r="AC45" i="2" s="1"/>
  <c r="L45" i="2"/>
  <c r="B45" i="2"/>
  <c r="AV44" i="2"/>
  <c r="AW44" i="2" s="1"/>
  <c r="AQ44" i="2"/>
  <c r="AC44" i="2"/>
  <c r="AA44" i="2"/>
  <c r="L44" i="2"/>
  <c r="B44" i="2"/>
  <c r="AW43" i="2"/>
  <c r="AV43" i="2"/>
  <c r="AQ43" i="2"/>
  <c r="AA43" i="2"/>
  <c r="AC43" i="2" s="1"/>
  <c r="L43" i="2"/>
  <c r="B43" i="2"/>
  <c r="AV42" i="2"/>
  <c r="AW42" i="2" s="1"/>
  <c r="AQ42" i="2"/>
  <c r="AC42" i="2"/>
  <c r="AA42" i="2"/>
  <c r="S42" i="2"/>
  <c r="L42" i="2"/>
  <c r="B42" i="2"/>
  <c r="AV41" i="2"/>
  <c r="AW41" i="2" s="1"/>
  <c r="AQ41" i="2"/>
  <c r="AA41" i="2"/>
  <c r="AC41" i="2" s="1"/>
  <c r="S41" i="2"/>
  <c r="L41" i="2"/>
  <c r="B41" i="2"/>
  <c r="AW40" i="2"/>
  <c r="AV40" i="2"/>
  <c r="AQ40" i="2"/>
  <c r="AA40" i="2"/>
  <c r="AC40" i="2" s="1"/>
  <c r="AD40" i="2" s="1"/>
  <c r="S40" i="2"/>
  <c r="L40" i="2"/>
  <c r="B40" i="2"/>
  <c r="AV39" i="2"/>
  <c r="AW39" i="2" s="1"/>
  <c r="AQ39" i="2"/>
  <c r="AA39" i="2"/>
  <c r="AC39" i="2" s="1"/>
  <c r="S39" i="2"/>
  <c r="L39" i="2"/>
  <c r="B39" i="2"/>
  <c r="AW38" i="2"/>
  <c r="AV38" i="2"/>
  <c r="AQ38" i="2"/>
  <c r="AA38" i="2"/>
  <c r="AC38" i="2" s="1"/>
  <c r="AD38" i="2" s="1"/>
  <c r="S38" i="2"/>
  <c r="L38" i="2"/>
  <c r="B38" i="2"/>
  <c r="AV37" i="2"/>
  <c r="AW37" i="2" s="1"/>
  <c r="AQ37" i="2"/>
  <c r="AA37" i="2"/>
  <c r="AC37" i="2" s="1"/>
  <c r="AD37" i="2" s="1"/>
  <c r="S37" i="2"/>
  <c r="L37" i="2"/>
  <c r="B37" i="2"/>
  <c r="AW36" i="2"/>
  <c r="AV36" i="2"/>
  <c r="AQ36" i="2"/>
  <c r="AA36" i="2"/>
  <c r="AC36" i="2" s="1"/>
  <c r="S36" i="2"/>
  <c r="L36" i="2"/>
  <c r="B36" i="2"/>
  <c r="AV35" i="2"/>
  <c r="AW35" i="2" s="1"/>
  <c r="AS35" i="2"/>
  <c r="AT35" i="2" s="1"/>
  <c r="AQ35" i="2"/>
  <c r="AA35" i="2"/>
  <c r="AC35" i="2" s="1"/>
  <c r="AD35" i="2" s="1"/>
  <c r="S35" i="2"/>
  <c r="L35" i="2"/>
  <c r="B35" i="2"/>
  <c r="AV34" i="2"/>
  <c r="AW34" i="2" s="1"/>
  <c r="AQ34" i="2"/>
  <c r="AA34" i="2"/>
  <c r="AC34" i="2" s="1"/>
  <c r="S34" i="2"/>
  <c r="L34" i="2"/>
  <c r="B34" i="2"/>
  <c r="AV33" i="2"/>
  <c r="AW33" i="2" s="1"/>
  <c r="AQ33" i="2"/>
  <c r="AA33" i="2"/>
  <c r="AC33" i="2" s="1"/>
  <c r="S33" i="2"/>
  <c r="L33" i="2"/>
  <c r="B33" i="2"/>
  <c r="AW32" i="2"/>
  <c r="AV32" i="2"/>
  <c r="AQ32" i="2"/>
  <c r="AA32" i="2"/>
  <c r="AC32" i="2" s="1"/>
  <c r="S32" i="2"/>
  <c r="L32" i="2"/>
  <c r="B32" i="2"/>
  <c r="AV31" i="2"/>
  <c r="AW31" i="2" s="1"/>
  <c r="AQ31" i="2"/>
  <c r="AS31" i="2" s="1"/>
  <c r="AT31" i="2" s="1"/>
  <c r="AA31" i="2"/>
  <c r="AC31" i="2" s="1"/>
  <c r="AD31" i="2" s="1"/>
  <c r="S31" i="2"/>
  <c r="L31" i="2"/>
  <c r="B31" i="2"/>
  <c r="AV30" i="2"/>
  <c r="AW30" i="2" s="1"/>
  <c r="AQ30" i="2"/>
  <c r="AA30" i="2"/>
  <c r="AC30" i="2" s="1"/>
  <c r="AS30" i="2" s="1"/>
  <c r="AT30" i="2" s="1"/>
  <c r="S30" i="2"/>
  <c r="L30" i="2"/>
  <c r="B30" i="2"/>
  <c r="AV29" i="2"/>
  <c r="AW29" i="2" s="1"/>
  <c r="AQ29" i="2"/>
  <c r="AA29" i="2"/>
  <c r="AC29" i="2" s="1"/>
  <c r="AS29" i="2" s="1"/>
  <c r="AT29" i="2" s="1"/>
  <c r="S29" i="2"/>
  <c r="L29" i="2"/>
  <c r="B29" i="2"/>
  <c r="AW28" i="2"/>
  <c r="AV28" i="2"/>
  <c r="AQ28" i="2"/>
  <c r="AA28" i="2"/>
  <c r="AC28" i="2" s="1"/>
  <c r="S28" i="2"/>
  <c r="L28" i="2"/>
  <c r="B28" i="2"/>
  <c r="AW27" i="2"/>
  <c r="AV27" i="2"/>
  <c r="AQ27" i="2"/>
  <c r="AA27" i="2"/>
  <c r="AC27" i="2" s="1"/>
  <c r="AD27" i="2" s="1"/>
  <c r="S27" i="2"/>
  <c r="L27" i="2"/>
  <c r="B27" i="2"/>
  <c r="AV26" i="2"/>
  <c r="AW26" i="2" s="1"/>
  <c r="AQ26" i="2"/>
  <c r="AC26" i="2"/>
  <c r="AA26" i="2"/>
  <c r="S26" i="2"/>
  <c r="L26" i="2"/>
  <c r="B26" i="2"/>
  <c r="AV25" i="2"/>
  <c r="AW25" i="2" s="1"/>
  <c r="AQ25" i="2"/>
  <c r="AC25" i="2"/>
  <c r="AA25" i="2"/>
  <c r="S25" i="2"/>
  <c r="L25" i="2"/>
  <c r="B25" i="2"/>
  <c r="AW24" i="2"/>
  <c r="AV24" i="2"/>
  <c r="AQ24" i="2"/>
  <c r="AA24" i="2"/>
  <c r="AC24" i="2" s="1"/>
  <c r="AD24" i="2" s="1"/>
  <c r="S24" i="2"/>
  <c r="L24" i="2"/>
  <c r="B24" i="2"/>
  <c r="AV23" i="2"/>
  <c r="AW23" i="2" s="1"/>
  <c r="AQ23" i="2"/>
  <c r="AA23" i="2"/>
  <c r="AC23" i="2" s="1"/>
  <c r="S23" i="2"/>
  <c r="L23" i="2"/>
  <c r="B23" i="2"/>
  <c r="AW22" i="2"/>
  <c r="AV22" i="2"/>
  <c r="AQ22" i="2"/>
  <c r="AC22" i="2"/>
  <c r="AD22" i="2" s="1"/>
  <c r="AA22" i="2"/>
  <c r="S22" i="2"/>
  <c r="L22" i="2"/>
  <c r="B22" i="2"/>
  <c r="AV21" i="2"/>
  <c r="AW21" i="2" s="1"/>
  <c r="AQ21" i="2"/>
  <c r="AA21" i="2"/>
  <c r="AC21" i="2" s="1"/>
  <c r="AD21" i="2" s="1"/>
  <c r="S21" i="2"/>
  <c r="L21" i="2"/>
  <c r="B21" i="2"/>
  <c r="AW20" i="2"/>
  <c r="AV20" i="2"/>
  <c r="AQ20" i="2"/>
  <c r="AA20" i="2"/>
  <c r="AC20" i="2" s="1"/>
  <c r="AD20" i="2" s="1"/>
  <c r="S20" i="2"/>
  <c r="L20" i="2"/>
  <c r="B20" i="2"/>
  <c r="AV19" i="2"/>
  <c r="AW19" i="2" s="1"/>
  <c r="AS19" i="2"/>
  <c r="AT19" i="2" s="1"/>
  <c r="AQ19" i="2"/>
  <c r="AA19" i="2"/>
  <c r="AC19" i="2" s="1"/>
  <c r="AD19" i="2" s="1"/>
  <c r="S19" i="2"/>
  <c r="L19" i="2"/>
  <c r="B19" i="2"/>
  <c r="AV18" i="2"/>
  <c r="AW18" i="2" s="1"/>
  <c r="AQ18" i="2"/>
  <c r="AC18" i="2"/>
  <c r="AS18" i="2" s="1"/>
  <c r="AT18" i="2" s="1"/>
  <c r="AA18" i="2"/>
  <c r="S18" i="2"/>
  <c r="L18" i="2"/>
  <c r="B18" i="2"/>
  <c r="AV17" i="2"/>
  <c r="AW17" i="2" s="1"/>
  <c r="AQ17" i="2"/>
  <c r="AA17" i="2"/>
  <c r="AC17" i="2" s="1"/>
  <c r="AD17" i="2" s="1"/>
  <c r="S17" i="2"/>
  <c r="L17" i="2"/>
  <c r="B17" i="2"/>
  <c r="AW16" i="2"/>
  <c r="AV16" i="2"/>
  <c r="AQ16" i="2"/>
  <c r="AC16" i="2"/>
  <c r="AA16" i="2"/>
  <c r="S16" i="2"/>
  <c r="L16" i="2"/>
  <c r="B16" i="2"/>
  <c r="AV15" i="2"/>
  <c r="AW15" i="2" s="1"/>
  <c r="AQ15" i="2"/>
  <c r="AA15" i="2"/>
  <c r="AC15" i="2" s="1"/>
  <c r="AD15" i="2" s="1"/>
  <c r="S15" i="2"/>
  <c r="L15" i="2"/>
  <c r="B15" i="2"/>
  <c r="AV14" i="2"/>
  <c r="AW14" i="2" s="1"/>
  <c r="AQ14" i="2"/>
  <c r="AA14" i="2"/>
  <c r="AC14" i="2" s="1"/>
  <c r="S14" i="2"/>
  <c r="L14" i="2"/>
  <c r="B14" i="2"/>
  <c r="AV13" i="2"/>
  <c r="AW13" i="2" s="1"/>
  <c r="AQ13" i="2"/>
  <c r="AA13" i="2"/>
  <c r="AC13" i="2" s="1"/>
  <c r="AS13" i="2" s="1"/>
  <c r="AT13" i="2" s="1"/>
  <c r="S13" i="2"/>
  <c r="L13" i="2"/>
  <c r="B13" i="2"/>
  <c r="AW12" i="2"/>
  <c r="AV12" i="2"/>
  <c r="AQ12" i="2"/>
  <c r="AA12" i="2"/>
  <c r="AC12" i="2" s="1"/>
  <c r="S12" i="2"/>
  <c r="L12" i="2"/>
  <c r="B12" i="2"/>
  <c r="AW11" i="2"/>
  <c r="AV11" i="2"/>
  <c r="AQ11" i="2"/>
  <c r="AA11" i="2"/>
  <c r="AC11" i="2" s="1"/>
  <c r="AD11" i="2" s="1"/>
  <c r="S11" i="2"/>
  <c r="L11" i="2"/>
  <c r="B11" i="2"/>
  <c r="AV10" i="2"/>
  <c r="AW10" i="2" s="1"/>
  <c r="AQ10" i="2"/>
  <c r="AA10" i="2"/>
  <c r="AC10" i="2" s="1"/>
  <c r="S10" i="2"/>
  <c r="L10" i="2"/>
  <c r="B10" i="2"/>
  <c r="AV9" i="2"/>
  <c r="AW9" i="2" s="1"/>
  <c r="AQ9" i="2"/>
  <c r="AC9" i="2"/>
  <c r="AS9" i="2" s="1"/>
  <c r="AT9" i="2" s="1"/>
  <c r="AA9" i="2"/>
  <c r="S9" i="2"/>
  <c r="L9" i="2"/>
  <c r="B9" i="2"/>
  <c r="AW8" i="2"/>
  <c r="AV8" i="2"/>
  <c r="AS8" i="2"/>
  <c r="AT8" i="2" s="1"/>
  <c r="AQ8" i="2"/>
  <c r="AA8" i="2"/>
  <c r="AC8" i="2" s="1"/>
  <c r="AD8" i="2" s="1"/>
  <c r="S8" i="2"/>
  <c r="L8" i="2"/>
  <c r="B8" i="2"/>
  <c r="AV7" i="2"/>
  <c r="AW7" i="2" s="1"/>
  <c r="AQ7" i="2"/>
  <c r="AA7" i="2"/>
  <c r="AC7" i="2" s="1"/>
  <c r="AS7" i="2" s="1"/>
  <c r="AT7" i="2" s="1"/>
  <c r="S7" i="2"/>
  <c r="L7" i="2"/>
  <c r="B7" i="2"/>
  <c r="AV6" i="2"/>
  <c r="AW6" i="2" s="1"/>
  <c r="AQ6" i="2"/>
  <c r="AD6" i="2"/>
  <c r="AA6" i="2"/>
  <c r="S6" i="2"/>
  <c r="B6" i="2"/>
  <c r="AS55" i="2" l="1"/>
  <c r="AT55" i="2" s="1"/>
  <c r="AS54" i="2"/>
  <c r="AT54" i="2" s="1"/>
  <c r="AD54" i="2"/>
  <c r="AS53" i="2"/>
  <c r="AT53" i="2" s="1"/>
  <c r="AS47" i="2"/>
  <c r="AT47" i="2" s="1"/>
  <c r="AS37" i="2"/>
  <c r="AT37" i="2" s="1"/>
  <c r="AD29" i="2"/>
  <c r="AS27" i="2"/>
  <c r="AT27" i="2" s="1"/>
  <c r="AS21" i="2"/>
  <c r="AT21" i="2" s="1"/>
  <c r="AS20" i="2"/>
  <c r="AT20" i="2" s="1"/>
  <c r="AD18" i="2"/>
  <c r="AS17" i="2"/>
  <c r="AT17" i="2" s="1"/>
  <c r="AS15" i="2"/>
  <c r="AT15" i="2" s="1"/>
  <c r="AS11" i="2"/>
  <c r="AT11" i="2" s="1"/>
  <c r="AD12" i="2"/>
  <c r="AS12" i="2"/>
  <c r="AT12" i="2" s="1"/>
  <c r="AD36" i="2"/>
  <c r="AS36" i="2"/>
  <c r="AT36" i="2" s="1"/>
  <c r="AD9" i="2"/>
  <c r="AS14" i="2"/>
  <c r="AT14" i="2" s="1"/>
  <c r="AD14" i="2"/>
  <c r="AS25" i="2"/>
  <c r="AT25" i="2" s="1"/>
  <c r="AD25" i="2"/>
  <c r="AD32" i="2"/>
  <c r="AS32" i="2"/>
  <c r="AT32" i="2" s="1"/>
  <c r="AS23" i="2"/>
  <c r="AT23" i="2" s="1"/>
  <c r="AD23" i="2"/>
  <c r="AS24" i="2"/>
  <c r="AT24" i="2" s="1"/>
  <c r="AS41" i="2"/>
  <c r="AT41" i="2" s="1"/>
  <c r="AD41" i="2"/>
  <c r="AS44" i="2"/>
  <c r="AT44" i="2" s="1"/>
  <c r="AD44" i="2"/>
  <c r="AD61" i="2"/>
  <c r="AS61" i="2"/>
  <c r="AT61" i="2" s="1"/>
  <c r="AD16" i="2"/>
  <c r="AS16" i="2"/>
  <c r="AT16" i="2" s="1"/>
  <c r="AD33" i="2"/>
  <c r="AS33" i="2"/>
  <c r="AT33" i="2" s="1"/>
  <c r="AS52" i="2"/>
  <c r="AT52" i="2" s="1"/>
  <c r="AD52" i="2"/>
  <c r="AD51" i="2"/>
  <c r="AS51" i="2"/>
  <c r="AT51" i="2" s="1"/>
  <c r="AD64" i="2"/>
  <c r="AS64" i="2"/>
  <c r="AT64" i="2" s="1"/>
  <c r="AD13" i="2"/>
  <c r="AD7" i="2"/>
  <c r="AD28" i="2"/>
  <c r="AS28" i="2"/>
  <c r="AT28" i="2" s="1"/>
  <c r="AS34" i="2"/>
  <c r="AT34" i="2" s="1"/>
  <c r="AD34" i="2"/>
  <c r="AS39" i="2"/>
  <c r="AT39" i="2" s="1"/>
  <c r="AD39" i="2"/>
  <c r="AS40" i="2"/>
  <c r="AT40" i="2" s="1"/>
  <c r="AD43" i="2"/>
  <c r="AS43" i="2"/>
  <c r="AT43" i="2" s="1"/>
  <c r="AD45" i="2"/>
  <c r="AS45" i="2"/>
  <c r="AT45" i="2" s="1"/>
  <c r="AD30" i="2"/>
  <c r="AS42" i="2"/>
  <c r="AT42" i="2" s="1"/>
  <c r="AS46" i="2"/>
  <c r="AT46" i="2" s="1"/>
  <c r="AD50" i="2"/>
  <c r="AS60" i="2"/>
  <c r="AT60" i="2" s="1"/>
  <c r="AD60" i="2"/>
  <c r="AS58" i="2"/>
  <c r="AT58" i="2" s="1"/>
  <c r="AD58" i="2"/>
  <c r="AD63" i="2"/>
  <c r="AS63" i="2"/>
  <c r="AT63" i="2" s="1"/>
  <c r="AS10" i="2"/>
  <c r="AT10" i="2" s="1"/>
  <c r="AS26" i="2"/>
  <c r="AT26" i="2" s="1"/>
  <c r="AS6" i="2"/>
  <c r="AT6" i="2" s="1"/>
  <c r="AD10" i="2"/>
  <c r="AS22" i="2"/>
  <c r="AT22" i="2" s="1"/>
  <c r="AD26" i="2"/>
  <c r="AS38" i="2"/>
  <c r="AT38" i="2" s="1"/>
  <c r="AD42" i="2"/>
  <c r="AD48" i="2"/>
  <c r="AS49" i="2"/>
  <c r="AT49" i="2" s="1"/>
  <c r="AD56" i="2"/>
  <c r="AS57" i="2"/>
  <c r="AT57" i="2" s="1"/>
  <c r="AD59" i="2"/>
  <c r="AS59" i="2"/>
  <c r="AT59" i="2" s="1"/>
  <c r="AS62" i="2"/>
  <c r="AT62" i="2" s="1"/>
  <c r="AD62" i="2"/>
</calcChain>
</file>

<file path=xl/comments1.xml><?xml version="1.0" encoding="utf-8"?>
<comments xmlns="http://schemas.openxmlformats.org/spreadsheetml/2006/main">
  <authors>
    <author>User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agricultural area based on production/protection area from planning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exposed area based on land use plan</t>
        </r>
      </text>
    </comment>
  </commentList>
</comments>
</file>

<file path=xl/sharedStrings.xml><?xml version="1.0" encoding="utf-8"?>
<sst xmlns="http://schemas.openxmlformats.org/spreadsheetml/2006/main" count="1657" uniqueCount="276">
  <si>
    <t>ECONOMIC SECTOR: AGRICULTURE AND FISHERIES</t>
  </si>
  <si>
    <t>Climate Variable</t>
  </si>
  <si>
    <t>HAZARD</t>
  </si>
  <si>
    <t>EXPOSURE</t>
  </si>
  <si>
    <t>Summary of Findings (Exposure)</t>
  </si>
  <si>
    <t>SENSITIVITY</t>
  </si>
  <si>
    <t>Summary of Findings (Sensitivity)</t>
  </si>
  <si>
    <t>Degree of Impact</t>
  </si>
  <si>
    <t>ADAPTIVE CAPACITY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</si>
  <si>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</si>
  <si>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</si>
  <si>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</si>
  <si>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</si>
  <si>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</si>
  <si>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</si>
  <si>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Hazard</t>
  </si>
  <si>
    <t>Likelihood of Occurrence</t>
  </si>
  <si>
    <t>Magnitude or Depth</t>
  </si>
  <si>
    <t>Geographical Area or Ecosystem</t>
  </si>
  <si>
    <t>Barangay</t>
  </si>
  <si>
    <t>No. of farming dependent households</t>
  </si>
  <si>
    <t>Agricultural area (hectares)</t>
  </si>
  <si>
    <t>Variety of commodity</t>
  </si>
  <si>
    <t>Average income per hectare per year (Php)</t>
  </si>
  <si>
    <t>Exposed Area (hectares)</t>
  </si>
  <si>
    <t>Exposure Percentage</t>
  </si>
  <si>
    <t>Exposure Score</t>
  </si>
  <si>
    <t>No. of farming households</t>
  </si>
  <si>
    <t>Percentage of families using sustainable production techniques</t>
  </si>
  <si>
    <t>Percentage of farmers without access to hazard information</t>
  </si>
  <si>
    <t>Percentage of areas without infrastructure coverage</t>
  </si>
  <si>
    <t>Percentage of areas without irrigation coverage</t>
  </si>
  <si>
    <t>Percentage areas without water impoundments</t>
  </si>
  <si>
    <t>Average Sensitivity Score</t>
  </si>
  <si>
    <t>Wealth</t>
  </si>
  <si>
    <t>Technology</t>
  </si>
  <si>
    <t>Infrastructure</t>
  </si>
  <si>
    <t>Information</t>
  </si>
  <si>
    <t>Institutional/Government Investments</t>
  </si>
  <si>
    <t>Social</t>
  </si>
  <si>
    <t>Ave. Adaptive Capacity</t>
  </si>
  <si>
    <t>(Be consistent with the city-wide hazards)</t>
  </si>
  <si>
    <t>Score (1-6)</t>
  </si>
  <si>
    <t>input will depend on what type of hazard</t>
  </si>
  <si>
    <t>No. HH dependent on agriculture</t>
  </si>
  <si>
    <t>Area of agricultural lands (hectares)</t>
  </si>
  <si>
    <t>list dominant</t>
  </si>
  <si>
    <t>Exposed agricultural lands (hectares)</t>
  </si>
  <si>
    <t>Exposed area divided by total agricultural area</t>
  </si>
  <si>
    <t>Total farming HH</t>
  </si>
  <si>
    <t>Sensitivity Score</t>
  </si>
  <si>
    <t>%</t>
  </si>
  <si>
    <t>Total Sensitivity divided by number of indicators</t>
  </si>
  <si>
    <t>Score</t>
  </si>
  <si>
    <t>Category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</si>
  <si>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</si>
  <si>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</si>
  <si>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</si>
  <si>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</si>
  <si>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</si>
  <si>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Degree of Impact/Average Adaptive Capacity</t>
  </si>
  <si>
    <t>Severity multiplied by likelihood</t>
  </si>
  <si>
    <t>See Scoring</t>
  </si>
  <si>
    <t>Severe</t>
  </si>
  <si>
    <t>Lowland</t>
  </si>
  <si>
    <t>Ambago</t>
  </si>
  <si>
    <t>RICE</t>
  </si>
  <si>
    <t>Rehab seeds from Department of Agriculture, PCIC, SURE Loan, Sure AID Loan</t>
  </si>
  <si>
    <t>IEC on Climate Smart Agriculture, research study on flood reselient variety</t>
  </si>
  <si>
    <t>hand tractor, MPDPs, Manual thresher</t>
  </si>
  <si>
    <t xml:space="preserve">Primitive Early Warning System (batingaw,bell, kampana) `IEC materials, signages, social media, text messages, tv, radios
</t>
  </si>
  <si>
    <t xml:space="preserve">Forced evacuation ordinance, contingency plan, DRRMP
</t>
  </si>
  <si>
    <t>FAs, IAs, LFTs, Agricultural Technologist</t>
  </si>
  <si>
    <t>Slight</t>
  </si>
  <si>
    <t>Upland</t>
  </si>
  <si>
    <t>Amparo</t>
  </si>
  <si>
    <t>IEC on Climate Smart Agriculture, research study on flood reselient variety, Organic Agriculture Technology</t>
  </si>
  <si>
    <t>hand tractor, Manual thresher, mechanical thresher</t>
  </si>
  <si>
    <t>Ampayon</t>
  </si>
  <si>
    <t>4 wheel tractor, hand tractor, rice mills, corn mills, MPDPs, mechanical dryers, manual thresher, mechanical thresher</t>
  </si>
  <si>
    <t>Anticala</t>
  </si>
  <si>
    <t>BANANA</t>
  </si>
  <si>
    <t>PCIC</t>
  </si>
  <si>
    <t xml:space="preserve">IEC, Organic Agriculture Technology, </t>
  </si>
  <si>
    <t>MPDP</t>
  </si>
  <si>
    <t>Antongalon</t>
  </si>
  <si>
    <t>hand tractor, rice mills, corn mills, MPDP, mechanical dryer, manual thresher, mechanical thresher</t>
  </si>
  <si>
    <t>Aupagan</t>
  </si>
  <si>
    <t>IEC on Climate Smart Agriculture, research study on flood reselient varietyOrganic Agriculture Technology</t>
  </si>
  <si>
    <t>hand tractor, rice mills, MPDP, mechanical dryers</t>
  </si>
  <si>
    <t>Moderate</t>
  </si>
  <si>
    <t>Baan Km. 3</t>
  </si>
  <si>
    <t>floating tiller, hand tractor, MPDP, manual thresher</t>
  </si>
  <si>
    <t xml:space="preserve">Bading </t>
  </si>
  <si>
    <t>Bancasi</t>
  </si>
  <si>
    <t>hand tractor, rice mills, corn mills, MPDP</t>
  </si>
  <si>
    <t>Banza</t>
  </si>
  <si>
    <t>COCONUT</t>
  </si>
  <si>
    <t>IEC, research study on salinity reselient variety</t>
  </si>
  <si>
    <t>hand tractors, MPDPs, manual thresher</t>
  </si>
  <si>
    <t>Baobaoan</t>
  </si>
  <si>
    <t>hand tractors, rice mills, mechanical dryer, mechanical thresher</t>
  </si>
  <si>
    <t xml:space="preserve">Basag </t>
  </si>
  <si>
    <t>hand tarctor, rice mill, MPDPs, manual thresher, mechanical thresher, corn sheller, reaper</t>
  </si>
  <si>
    <t>Bayanihan</t>
  </si>
  <si>
    <t>IEC on Climate Smart Agriculture</t>
  </si>
  <si>
    <t>hand tarctors, MPDPs</t>
  </si>
  <si>
    <t>Bilay</t>
  </si>
  <si>
    <t>IEC, Organic Agriculture Technology</t>
  </si>
  <si>
    <t>hand tractor, rice mills, corn mills, MPDP, mechanical thresher</t>
  </si>
  <si>
    <t>Bitan-agan</t>
  </si>
  <si>
    <t xml:space="preserve">IEC on Climate Smart Agriculture, research study on flood reselient variety, Organic Agriculture Technology
</t>
  </si>
  <si>
    <t>hand tractor, rice mills, corn mills, MPDPs, mechanical dryers, manual thresher, mechanical threshers, floating tiller</t>
  </si>
  <si>
    <t>Bit-os</t>
  </si>
  <si>
    <t>hand tractor, corn mills, MPDPs, mechanical dryers, manual thresher, mechanical threshers</t>
  </si>
  <si>
    <t>Bobon</t>
  </si>
  <si>
    <t>Bonbon</t>
  </si>
  <si>
    <t>hand tractor, rice mills, corn mills, MPDPs, mechanical dryers, manual thresher, mechanical threshers</t>
  </si>
  <si>
    <t>Buhangin</t>
  </si>
  <si>
    <t xml:space="preserve">hand tractor, manual thresher, </t>
  </si>
  <si>
    <t>Bugsukan</t>
  </si>
  <si>
    <t>IEC on Climate Smart Agriculture, Organic Agriculture Technology</t>
  </si>
  <si>
    <t>Cabcabon</t>
  </si>
  <si>
    <t>hand tractor, rice mills, MPDPs, manual thresher, corn sheller</t>
  </si>
  <si>
    <t>Camayahan</t>
  </si>
  <si>
    <t>hand tractor, rice mills,  MPDPs, , manual thresher, mechanical threshers</t>
  </si>
  <si>
    <t xml:space="preserve">Dankias </t>
  </si>
  <si>
    <t>four drive tractor, hand tractor, rice mills, corn mills, MPDPs, mechanical dryers, manual thresher, mechanical threshers, reaper</t>
  </si>
  <si>
    <t xml:space="preserve">De Oro </t>
  </si>
  <si>
    <t>IEC on Climate Smart Agriculture,</t>
  </si>
  <si>
    <t>Don Francisco</t>
  </si>
  <si>
    <t>Doongan</t>
  </si>
  <si>
    <t>Dulag</t>
  </si>
  <si>
    <t>hand tractor,  manual thresher, mechanical thresher, corn sheller</t>
  </si>
  <si>
    <t>Dumalagan</t>
  </si>
  <si>
    <t>floating tiller, corn mills, MPDPs, mechanical dryers,reaper</t>
  </si>
  <si>
    <t xml:space="preserve">Florida </t>
  </si>
  <si>
    <t>hand tractor, rice mills, corn mills, MPDPs, manual thresher, mechanical threshers</t>
  </si>
  <si>
    <t>Kinamlutan</t>
  </si>
  <si>
    <t>Lemon</t>
  </si>
  <si>
    <t>four wheel drive tractor, hand tractor, rice mills, corn mills, MPDPs, mechanical dryers, manual thresher, mechanical threshers</t>
  </si>
  <si>
    <t xml:space="preserve">Libertad </t>
  </si>
  <si>
    <t xml:space="preserve">Los Angeles </t>
  </si>
  <si>
    <t>Lumbocan</t>
  </si>
  <si>
    <t xml:space="preserve">Maguinda </t>
  </si>
  <si>
    <t xml:space="preserve">IEC on Climate Smart Agriculture, research study on flood reselient variety
</t>
  </si>
  <si>
    <t xml:space="preserve">Mahay </t>
  </si>
  <si>
    <t>Mahogany</t>
  </si>
  <si>
    <t>Maibu</t>
  </si>
  <si>
    <t>Mandamo</t>
  </si>
  <si>
    <t>4 wheel drive tractor, hand tractor, rice mills, corn mills, MPDPs, mechanical dryers, manual thresher, mechanical threshers, corn sheller</t>
  </si>
  <si>
    <t>Manila de Bugabus</t>
  </si>
  <si>
    <t xml:space="preserve"> rice mills, corn mills, MPDPs, mechanical dryers, corn sheller</t>
  </si>
  <si>
    <t xml:space="preserve">Manuel J. Santos </t>
  </si>
  <si>
    <t>CORN</t>
  </si>
  <si>
    <t>hand tractor, rice mills, , MPDPs,mechanical threshers, corn sheller</t>
  </si>
  <si>
    <t>Masao</t>
  </si>
  <si>
    <t xml:space="preserve">Maug </t>
  </si>
  <si>
    <t>IEC on Climate Smart Agriculture, research study on flood reselient variety, research study on salinity reselient variety</t>
  </si>
  <si>
    <t>hand tractor, rice mills,  mechanical threshers</t>
  </si>
  <si>
    <t>Nongnong</t>
  </si>
  <si>
    <t>DURIAN</t>
  </si>
  <si>
    <t>hand tractor,  MPDPs, mechanical dryers, manual thresher, mechanical threshers</t>
  </si>
  <si>
    <t xml:space="preserve">Pianing </t>
  </si>
  <si>
    <t>KARLANG</t>
  </si>
  <si>
    <t xml:space="preserve">IEC, Organic Agriculture Technology
</t>
  </si>
  <si>
    <t>MPDPs</t>
  </si>
  <si>
    <t>Pigdaulan</t>
  </si>
  <si>
    <t>four wheel drive tractor, hand tractor, rice mills, corn mills, MPDPs, mechanical dryers,  mechanical threshers</t>
  </si>
  <si>
    <t>Pinamanculan</t>
  </si>
  <si>
    <t>Salvacion</t>
  </si>
  <si>
    <t>hand tractor,  MPDPs, , mechanical threshers</t>
  </si>
  <si>
    <t>San Mateo</t>
  </si>
  <si>
    <t>floating tiller, hand tractor, coffee mills,rice mills, corn mills, MPDPs, mechanical dryers, , mechanical threshers, corn sheller</t>
  </si>
  <si>
    <t xml:space="preserve">San Vicente </t>
  </si>
  <si>
    <t>Santo Niño</t>
  </si>
  <si>
    <t>floating tiller, hand tractor, rice mills, MPDPs, mechanical dryers, mechanical threshers</t>
  </si>
  <si>
    <t xml:space="preserve">Sumile </t>
  </si>
  <si>
    <t>manual thresher</t>
  </si>
  <si>
    <t>Sumilihon</t>
  </si>
  <si>
    <t xml:space="preserve">hand tractor, rice mills,  MPDPs,  manual thresher, </t>
  </si>
  <si>
    <t xml:space="preserve">Tagabaca </t>
  </si>
  <si>
    <t>hand tractor, rice mills,  MPDPs,  manual thresher, mechanical dryer</t>
  </si>
  <si>
    <t>Taguibo</t>
  </si>
  <si>
    <t>Taligaman</t>
  </si>
  <si>
    <t xml:space="preserve">Tiniwisan </t>
  </si>
  <si>
    <t>four wheel drive tarctor, hand tractor, rice mills, corn mills, MPDPs, mechanical dryers, manual thresher, mechanical threshers, corn sheller</t>
  </si>
  <si>
    <t>Tungao</t>
  </si>
  <si>
    <t>RUBBER</t>
  </si>
  <si>
    <t>Villa Kananagga</t>
  </si>
  <si>
    <t>Manual thresher, mechanical thresher</t>
  </si>
  <si>
    <t>Sector</t>
  </si>
  <si>
    <t>Subsector</t>
  </si>
  <si>
    <t>% of exposed agricultural lands (hectares)</t>
  </si>
  <si>
    <t>SS_No. of farming households</t>
  </si>
  <si>
    <t>SS_No. of farming households_Score</t>
  </si>
  <si>
    <t>SS_Percentage of families using sustainable production techniques</t>
  </si>
  <si>
    <t>SS_Percentage of families using sustainable production techniques_Score</t>
  </si>
  <si>
    <t>SS_Percentage of farmers without access to hazard information</t>
  </si>
  <si>
    <t>SS_Percentage of farmers without access to hazard information_Score</t>
  </si>
  <si>
    <t>SS_Percentage of areas without infrastructure coverage</t>
  </si>
  <si>
    <t>SS_Percentage of areas without infrastructure coverage_Score</t>
  </si>
  <si>
    <t>SS_Percentage of areas without irrigation coverage</t>
  </si>
  <si>
    <t>SS_Percentage of areas without irrigation coverage_Score</t>
  </si>
  <si>
    <t>SenScore</t>
  </si>
  <si>
    <t>Agriculture</t>
  </si>
  <si>
    <t>Flooding</t>
  </si>
  <si>
    <t>MEDIUM HIGH</t>
  </si>
  <si>
    <t>MEDIUM LOW</t>
  </si>
  <si>
    <t>VERY HIGH RISK</t>
  </si>
  <si>
    <t>HIGH RISK</t>
  </si>
  <si>
    <t>HIGH</t>
  </si>
  <si>
    <t>MODERATE RISK</t>
  </si>
  <si>
    <t>MEDIUM</t>
  </si>
  <si>
    <t>LOW</t>
  </si>
  <si>
    <t>LOW RISK</t>
  </si>
  <si>
    <t>Row Labels</t>
  </si>
  <si>
    <t>Count of Barangay</t>
  </si>
  <si>
    <t>Grand Total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</si>
  <si>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</si>
  <si>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</si>
  <si>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</si>
  <si>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</si>
  <si>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</si>
  <si>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</si>
  <si>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</si>
  <si>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</si>
  <si>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</si>
  <si>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Lowland
</t>
  </si>
  <si>
    <t xml:space="preserve">38 brgys
</t>
  </si>
  <si>
    <t>Low  self- esteem of farmers and fisherfolks</t>
  </si>
  <si>
    <t xml:space="preserve">8,245 HH are dependedent to farming </t>
  </si>
  <si>
    <t>16.8% of the population does not have access to hazard information</t>
  </si>
  <si>
    <t>3.02= Moderate</t>
  </si>
  <si>
    <t xml:space="preserve">1.17= Low </t>
  </si>
  <si>
    <t>The degee of impact and adaptive capacity is moderate with low vulnerability</t>
  </si>
  <si>
    <t>High</t>
  </si>
  <si>
    <t>Risk level for lowland areas is high</t>
  </si>
  <si>
    <t>Loss of basic commodity crops
Nutrient diffeciency of soil affected
Waterlogged solis</t>
  </si>
  <si>
    <t>20% of the agricultural area</t>
  </si>
  <si>
    <t>2.6% average of the farmers are using sustainable production techniques like organic agriculture</t>
  </si>
  <si>
    <t>Low supply of food thus
higher price of basic commodities
Delays harvesting due to transport problems
Damaged agricultural infrastructure</t>
  </si>
  <si>
    <t>Dominant commodities are coconut, karlang and rice</t>
  </si>
  <si>
    <t xml:space="preserve">
71.8% of the population does not have access to infrastructure coverage</t>
  </si>
  <si>
    <t>Low income and profit for farmers and fisherfolks</t>
  </si>
  <si>
    <t>Php3,352,171 average income per hectare per year</t>
  </si>
  <si>
    <t>7.81% does not have infratructure coverage</t>
  </si>
  <si>
    <t>21 brgys</t>
  </si>
  <si>
    <t xml:space="preserve">5,623 HH are dependedent to farming </t>
  </si>
  <si>
    <t>10.45% of the population does not have access to hazard information</t>
  </si>
  <si>
    <t>0.94= Low</t>
  </si>
  <si>
    <t>5% of the agricultural area</t>
  </si>
  <si>
    <t>3.97% average of the farmers are using sustainable production techniques like organic agriculture</t>
  </si>
  <si>
    <t>Dominant commodities are coconut, banana, corn, durian, rice and rubber</t>
  </si>
  <si>
    <t xml:space="preserve">
5.48% of the population does not have access to infrastructure coverage</t>
  </si>
  <si>
    <t>Php1,061,711.18 average income per hectare per year</t>
  </si>
  <si>
    <t xml:space="preserve">
5.48% does not have access to infrastructure coverage</t>
  </si>
  <si>
    <t>Risk level for lowland areas is moderate</t>
  </si>
  <si>
    <t>2.98= Low</t>
  </si>
  <si>
    <t>The degee of impact, adaptive capacity and vulnerability are low.</t>
  </si>
  <si>
    <t>AC_wealth</t>
  </si>
  <si>
    <t>AC_wealth__Score</t>
  </si>
  <si>
    <t>AC_technology</t>
  </si>
  <si>
    <t>AC__tech_Score</t>
  </si>
  <si>
    <t>AC_infra</t>
  </si>
  <si>
    <t>AC_infra__Score</t>
  </si>
  <si>
    <t>AC_information</t>
  </si>
  <si>
    <t>AC_information__Score</t>
  </si>
  <si>
    <t xml:space="preserve">AC_institutionl </t>
  </si>
  <si>
    <t>AC_institutional__Score</t>
  </si>
  <si>
    <t>AC_social</t>
  </si>
  <si>
    <t>AC_social__Score</t>
  </si>
  <si>
    <t>AC_ave_ Score</t>
  </si>
  <si>
    <t>Average of Degree of Impact</t>
  </si>
  <si>
    <t>3.78= Moderate</t>
  </si>
  <si>
    <t>3.12= Moderate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</si>
</sst>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0" fontId="4" fillId="4" borderId="8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10" fontId="7" fillId="8" borderId="14" xfId="0" applyNumberFormat="1" applyFont="1" applyFill="1" applyBorder="1" applyAlignment="1">
      <alignment horizontal="center" vertical="center" wrapText="1"/>
    </xf>
    <xf numFmtId="0" fontId="7" fillId="8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4" fontId="7" fillId="8" borderId="13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5" fontId="3" fillId="0" borderId="8" xfId="2" applyFont="1" applyBorder="1" applyAlignment="1">
      <alignment vertical="center"/>
    </xf>
    <xf numFmtId="10" fontId="3" fillId="0" borderId="8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2" fontId="3" fillId="9" borderId="15" xfId="0" applyNumberFormat="1" applyFont="1" applyFill="1" applyBorder="1" applyAlignment="1">
      <alignment vertical="center"/>
    </xf>
    <xf numFmtId="10" fontId="3" fillId="0" borderId="8" xfId="1" applyNumberFormat="1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10" fontId="8" fillId="10" borderId="8" xfId="0" applyNumberFormat="1" applyFont="1" applyFill="1" applyBorder="1" applyAlignment="1">
      <alignment vertical="center"/>
    </xf>
    <xf numFmtId="2" fontId="8" fillId="10" borderId="8" xfId="0" applyNumberFormat="1" applyFont="1" applyFill="1" applyBorder="1" applyAlignment="1">
      <alignment vertical="center"/>
    </xf>
    <xf numFmtId="2" fontId="3" fillId="0" borderId="15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11" fillId="11" borderId="7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center" wrapText="1"/>
    </xf>
    <xf numFmtId="0" fontId="3" fillId="0" borderId="8" xfId="1" applyNumberFormat="1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65" fontId="3" fillId="0" borderId="8" xfId="2" applyFont="1" applyFill="1" applyBorder="1" applyAlignment="1">
      <alignment vertical="center"/>
    </xf>
    <xf numFmtId="10" fontId="3" fillId="0" borderId="8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2" fontId="3" fillId="0" borderId="8" xfId="0" applyNumberFormat="1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vertical="center"/>
    </xf>
    <xf numFmtId="164" fontId="3" fillId="0" borderId="15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2" fillId="0" borderId="0" xfId="0" applyFont="1"/>
    <xf numFmtId="0" fontId="13" fillId="8" borderId="7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0" xfId="0" applyFont="1" applyAlignment="1">
      <alignment horizontal="left" wrapText="1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 applyBorder="1"/>
    <xf numFmtId="0" fontId="12" fillId="0" borderId="22" xfId="0" applyFont="1" applyBorder="1"/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wrapText="1"/>
    </xf>
    <xf numFmtId="0" fontId="12" fillId="0" borderId="23" xfId="0" applyFont="1" applyBorder="1"/>
    <xf numFmtId="0" fontId="12" fillId="0" borderId="24" xfId="0" applyFont="1" applyBorder="1"/>
    <xf numFmtId="0" fontId="12" fillId="0" borderId="25" xfId="0" applyFont="1" applyBorder="1"/>
    <xf numFmtId="0" fontId="12" fillId="0" borderId="15" xfId="0" applyFont="1" applyBorder="1"/>
    <xf numFmtId="0" fontId="14" fillId="0" borderId="8" xfId="0" applyFont="1" applyBorder="1" applyAlignment="1">
      <alignment horizontal="center" vertical="center" wrapText="1"/>
    </xf>
    <xf numFmtId="43" fontId="14" fillId="0" borderId="8" xfId="3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pivotButton="1"/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/>
    </xf>
    <xf numFmtId="0" fontId="15" fillId="0" borderId="14" xfId="0" applyFont="1" applyBorder="1" applyAlignment="1">
      <alignment wrapText="1"/>
    </xf>
    <xf numFmtId="0" fontId="15" fillId="0" borderId="23" xfId="0" applyFont="1" applyBorder="1"/>
    <xf numFmtId="0" fontId="15" fillId="0" borderId="15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164" fontId="4" fillId="6" borderId="8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10" fontId="4" fillId="5" borderId="8" xfId="0" applyNumberFormat="1" applyFont="1" applyFill="1" applyBorder="1" applyAlignment="1">
      <alignment horizontal="center" vertical="center" wrapText="1"/>
    </xf>
    <xf numFmtId="0" fontId="4" fillId="5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left" vertical="top" wrapText="1"/>
    </xf>
  </cellXfs>
  <cellStyles count="4">
    <cellStyle name="Comma" xfId="3" builtinId="3"/>
    <cellStyle name="Comma 2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IDALOR%20FILES%202020\Planning\Feb.26,%202020\CDRA%20Templates%20as%20of%20Feb%2026'2020\CDRA%20new%20crops_floo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-4.2 Resource Production"/>
      <sheetName val="5.2 Resource Production"/>
      <sheetName val="CCVAflooding"/>
      <sheetName val="Technical Options"/>
      <sheetName val="PRODUCTION"/>
      <sheetName val="Sheet1"/>
      <sheetName val="Sheet2"/>
      <sheetName val="Sheet3"/>
      <sheetName val="Sheet4"/>
      <sheetName val="Sheet5"/>
      <sheetName val="Sheet6"/>
    </sheetNames>
    <sheetDataSet>
      <sheetData sheetId="0">
        <row r="11">
          <cell r="B11" t="str">
            <v>Flooding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4006.600977314818" createdVersion="6" refreshedVersion="6" minRefreshableVersion="3" recordCount="59">
  <cacheSource type="worksheet">
    <worksheetSource ref="A1:AV60" sheet="crop_pivot"/>
  </cacheSource>
  <cacheFields count="48">
    <cacheField name="Sector" numFmtId="0">
      <sharedItems containsNonDate="0" containsString="0" containsBlank="1"/>
    </cacheField>
    <cacheField name="Subsector" numFmtId="0">
      <sharedItems/>
    </cacheField>
    <cacheField name="HAZARD" numFmtId="0">
      <sharedItems/>
    </cacheField>
    <cacheField name="Likelihood of Occurrence" numFmtId="0">
      <sharedItems containsSemiMixedTypes="0" containsString="0" containsNumber="1" containsInteger="1" minValue="6" maxValue="6"/>
    </cacheField>
    <cacheField name="Magnitude or Depth" numFmtId="0">
      <sharedItems/>
    </cacheField>
    <cacheField name="Geographical Area or Ecosystem" numFmtId="0">
      <sharedItems count="2">
        <s v="Lowland"/>
        <s v="Upland"/>
      </sharedItems>
    </cacheField>
    <cacheField name="Barangay" numFmtId="0">
      <sharedItems count="59">
        <s v="Ambago"/>
        <s v="Amparo"/>
        <s v="Ampayon"/>
        <s v="Anticala"/>
        <s v="Antongalon"/>
        <s v="Aupagan"/>
        <s v="Baan Km. 3"/>
        <s v="Bading "/>
        <s v="Bancasi"/>
        <s v="Banza"/>
        <s v="Baobaoan"/>
        <s v="Basag "/>
        <s v="Bayanihan"/>
        <s v="Bilay"/>
        <s v="Bitan-agan"/>
        <s v="Bit-os"/>
        <s v="Bobon"/>
        <s v="Bonbon"/>
        <s v="Buhangin"/>
        <s v="Bugsukan"/>
        <s v="Cabcabon"/>
        <s v="Camayahan"/>
        <s v="Dankias "/>
        <s v="De Oro "/>
        <s v="Don Francisco"/>
        <s v="Doongan"/>
        <s v="Dulag"/>
        <s v="Dumalagan"/>
        <s v="Florida "/>
        <s v="Kinamlutan"/>
        <s v="Lemon"/>
        <s v="Libertad "/>
        <s v="Los Angeles "/>
        <s v="Lumbocan"/>
        <s v="Maguinda "/>
        <s v="Mahay "/>
        <s v="Mahogany"/>
        <s v="Maibu"/>
        <s v="Mandamo"/>
        <s v="Manila de Bugabus"/>
        <s v="Manuel J. Santos "/>
        <s v="Masao"/>
        <s v="Maug "/>
        <s v="Nongnong"/>
        <s v="Pianing "/>
        <s v="Pigdaulan"/>
        <s v="Pinamanculan"/>
        <s v="Salvacion"/>
        <s v="San Mateo"/>
        <s v="San Vicente "/>
        <s v="Santo Niño"/>
        <s v="Sumile "/>
        <s v="Sumilihon"/>
        <s v="Tagabaca "/>
        <s v="Taguibo"/>
        <s v="Taligaman"/>
        <s v="Tiniwisan "/>
        <s v="Tungao"/>
        <s v="Villa Kananagga"/>
      </sharedItems>
    </cacheField>
    <cacheField name="No. HH dependent on agriculture" numFmtId="0">
      <sharedItems containsSemiMixedTypes="0" containsString="0" containsNumber="1" containsInteger="1" minValue="20" maxValue="750"/>
    </cacheField>
    <cacheField name="Area of agricultural lands (hectares)" numFmtId="0">
      <sharedItems containsSemiMixedTypes="0" containsString="0" containsNumber="1" minValue="27.0639" maxValue="1995.4369999999999"/>
    </cacheField>
    <cacheField name="Variety of commodity" numFmtId="0">
      <sharedItems/>
    </cacheField>
    <cacheField name="Average income per hectare per year (Php)" numFmtId="0">
      <sharedItems containsSemiMixedTypes="0" containsString="0" containsNumber="1" minValue="70.333333333333329" maxValue="292200"/>
    </cacheField>
    <cacheField name="Exposed agricultural lands (hectares)" numFmtId="0">
      <sharedItems containsSemiMixedTypes="0" containsString="0" containsNumber="1" minValue="0" maxValue="804.74180000000001"/>
    </cacheField>
    <cacheField name="% of exposed agricultural lands (hectares)" numFmtId="0">
      <sharedItems containsSemiMixedTypes="0" containsString="0" containsNumber="1" minValue="0" maxValue="98.734499999999997"/>
    </cacheField>
    <cacheField name="Exposure Score" numFmtId="0">
      <sharedItems containsSemiMixedTypes="0" containsString="0" containsNumber="1" containsInteger="1" minValue="0" maxValue="5"/>
    </cacheField>
    <cacheField name="Summary of Findings (Exposure)" numFmtId="0">
      <sharedItems containsNonDate="0" containsString="0" containsBlank="1"/>
    </cacheField>
    <cacheField name="SS_No. of farming households" numFmtId="0">
      <sharedItems containsSemiMixedTypes="0" containsString="0" containsNumber="1" containsInteger="1" minValue="20" maxValue="750"/>
    </cacheField>
    <cacheField name="SS_No. of farming households_Score" numFmtId="0">
      <sharedItems containsSemiMixedTypes="0" containsString="0" containsNumber="1" containsInteger="1" minValue="1" maxValue="5"/>
    </cacheField>
    <cacheField name="SS_Percentage of families using sustainable production techniques" numFmtId="0">
      <sharedItems containsSemiMixedTypes="0" containsString="0" containsNumber="1" minValue="0" maxValue="0.3"/>
    </cacheField>
    <cacheField name="SS_Percentage of families using sustainable production techniques_Score" numFmtId="0">
      <sharedItems containsSemiMixedTypes="0" containsString="0" containsNumber="1" containsInteger="1" minValue="3" maxValue="5"/>
    </cacheField>
    <cacheField name="SS_Percentage of farmers without access to hazard information" numFmtId="0">
      <sharedItems containsSemiMixedTypes="0" containsString="0" containsNumber="1" minValue="9.9999999999999978E-2" maxValue="0.55000000000000004"/>
    </cacheField>
    <cacheField name="SS_Percentage of farmers without access to hazard information_Score" numFmtId="0">
      <sharedItems containsSemiMixedTypes="0" containsString="0" containsNumber="1" containsInteger="1" minValue="2" maxValue="5"/>
    </cacheField>
    <cacheField name="SS_Percentage of areas without infrastructure coverage" numFmtId="0">
      <sharedItems containsSemiMixedTypes="0" containsString="0" containsNumber="1" minValue="1.30054796420892E-2" maxValue="0.80945321435370421"/>
    </cacheField>
    <cacheField name="SS_Percentage of areas without infrastructure coverage_Score" numFmtId="0">
      <sharedItems containsSemiMixedTypes="0" containsString="0" containsNumber="1" containsInteger="1" minValue="1" maxValue="5"/>
    </cacheField>
    <cacheField name="SS_Percentage of areas without irrigation coverage" numFmtId="0">
      <sharedItems containsSemiMixedTypes="0" containsString="0" containsNumber="1" minValue="0" maxValue="1"/>
    </cacheField>
    <cacheField name="SS_Percentage of areas without irrigation coverage_Score" numFmtId="0">
      <sharedItems containsString="0" containsBlank="1" containsNumber="1" containsInteger="1" minValue="0" maxValue="5"/>
    </cacheField>
    <cacheField name="SenScore" numFmtId="0">
      <sharedItems containsSemiMixedTypes="0" containsString="0" containsNumber="1" minValue="2.6" maxValue="4.4000000000000004"/>
    </cacheField>
    <cacheField name="Summary of Findings (Sensitivity)" numFmtId="0">
      <sharedItems containsNonDate="0" containsString="0" containsBlank="1"/>
    </cacheField>
    <cacheField name="Degree of Impact" numFmtId="0">
      <sharedItems containsSemiMixedTypes="0" containsString="0" containsNumber="1" minValue="1.4" maxValue="4.5999999999999996"/>
    </cacheField>
    <cacheField name="Category" numFmtId="0">
      <sharedItems/>
    </cacheField>
    <cacheField name="AC_wealth" numFmtId="0">
      <sharedItems/>
    </cacheField>
    <cacheField name="AC_wealth__Score" numFmtId="0">
      <sharedItems containsSemiMixedTypes="0" containsString="0" containsNumber="1" containsInteger="1" minValue="3" maxValue="4"/>
    </cacheField>
    <cacheField name="AC_technology" numFmtId="0">
      <sharedItems/>
    </cacheField>
    <cacheField name="AC__tech_Score" numFmtId="0">
      <sharedItems containsString="0" containsBlank="1" containsNumber="1" containsInteger="1" minValue="2" maxValue="4"/>
    </cacheField>
    <cacheField name="AC_infra" numFmtId="0">
      <sharedItems containsBlank="1"/>
    </cacheField>
    <cacheField name="AC_infra__Score" numFmtId="0">
      <sharedItems containsSemiMixedTypes="0" containsString="0" containsNumber="1" containsInteger="1" minValue="3" maxValue="3"/>
    </cacheField>
    <cacheField name="AC_information" numFmtId="0">
      <sharedItems/>
    </cacheField>
    <cacheField name="AC_information__Score" numFmtId="0">
      <sharedItems containsSemiMixedTypes="0" containsString="0" containsNumber="1" containsInteger="1" minValue="3" maxValue="4"/>
    </cacheField>
    <cacheField name="AC_institutionl " numFmtId="0">
      <sharedItems/>
    </cacheField>
    <cacheField name="AC_institutional__Score" numFmtId="0">
      <sharedItems containsSemiMixedTypes="0" containsString="0" containsNumber="1" containsInteger="1" minValue="3" maxValue="3"/>
    </cacheField>
    <cacheField name="AC_social" numFmtId="0">
      <sharedItems/>
    </cacheField>
    <cacheField name="AC_social__Score" numFmtId="0">
      <sharedItems containsSemiMixedTypes="0" containsString="0" containsNumber="1" containsInteger="1" minValue="3" maxValue="3"/>
    </cacheField>
    <cacheField name="AC_ave_ Score" numFmtId="0">
      <sharedItems containsSemiMixedTypes="0" containsString="0" containsNumber="1" minValue="2.6666666666666665" maxValue="3.3333333333333335"/>
    </cacheField>
    <cacheField name="Summary of Findings (Adaptive Capacity)" numFmtId="0">
      <sharedItems containsNonDate="0" containsString="0" containsBlank="1"/>
    </cacheField>
    <cacheField name="Vulnerability Score" numFmtId="0">
      <sharedItems containsSemiMixedTypes="0" containsString="0" containsNumber="1" minValue="0.52500000000000002" maxValue="1.5333333333333332"/>
    </cacheField>
    <cacheField name="Vulnerabilty Category" numFmtId="0">
      <sharedItems/>
    </cacheField>
    <cacheField name="Severity of Consequence Score" numFmtId="0">
      <sharedItems containsSemiMixedTypes="0" containsString="0" containsNumber="1" containsInteger="1" minValue="1" maxValue="4"/>
    </cacheField>
    <cacheField name="Risk Score" numFmtId="0">
      <sharedItems containsSemiMixedTypes="0" containsString="0" containsNumber="1" containsInteger="1" minValue="6" maxValue="24"/>
    </cacheField>
    <cacheField name="Risk Catego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m/>
    <s v="Agriculture"/>
    <s v="Flooding"/>
    <n v="6"/>
    <s v="Severe"/>
    <x v="0"/>
    <x v="0"/>
    <n v="40"/>
    <n v="354.8775"/>
    <s v="RICE"/>
    <n v="22320"/>
    <n v="333.91800000000001"/>
    <n v="98.734499999999997"/>
    <n v="5"/>
    <m/>
    <n v="40"/>
    <n v="2"/>
    <n v="0"/>
    <n v="5"/>
    <n v="0.44999999999999996"/>
    <n v="4"/>
    <n v="6.3402159900247265E-2"/>
    <n v="2"/>
    <n v="4.7000725602496636E-2"/>
    <n v="1"/>
    <n v="2.8"/>
    <m/>
    <n v="3.9"/>
    <s v="MEDIUM HIGH"/>
    <s v="Rehab seeds from Department of Agriculture, PCIC, SURE Loan, Sure AID Loan"/>
    <n v="3"/>
    <s v="IEC on Climate Smart Agriculture, research study on flood reselient variety"/>
    <n v="3"/>
    <s v="hand tractor, MPDPs, Manual thresher"/>
    <n v="3"/>
    <s v="Primitive Early Warning System (batingaw,bell, kampana) `IEC materials, signages, social media, text messages, tv, radios_x000a_"/>
    <n v="4"/>
    <s v="Forced evacuation ordinance, contingency plan, DRRMP_x000a_"/>
    <n v="3"/>
    <s v="FAs, IAs, LFTs, Agricultural Technologist"/>
    <n v="3"/>
    <n v="3.1666666666666665"/>
    <m/>
    <n v="1.2315789473684211"/>
    <s v="MEDIUM LOW"/>
    <n v="4"/>
    <n v="24"/>
    <s v="VERY HIGH RISK"/>
  </r>
  <r>
    <m/>
    <s v="Agriculture"/>
    <s v="Flooding"/>
    <n v="6"/>
    <s v="Slight"/>
    <x v="1"/>
    <x v="1"/>
    <n v="312"/>
    <n v="566.68600000000004"/>
    <s v="RICE"/>
    <n v="72192.857142857145"/>
    <n v="161.09709999999998"/>
    <n v="0.28427930105914029"/>
    <n v="3"/>
    <m/>
    <n v="312"/>
    <n v="5"/>
    <n v="0.107142857142857"/>
    <n v="4"/>
    <n v="0.44999999999999996"/>
    <n v="4"/>
    <n v="4.4469071055222818E-2"/>
    <n v="1"/>
    <n v="0.12188054760484641"/>
    <n v="2"/>
    <n v="3.2"/>
    <m/>
    <n v="3.1"/>
    <s v="MEDIUM HIGH"/>
    <s v="Rehab seeds from Department of Agriculture, PCIC, SURE Loan, Sure AID Loan"/>
    <n v="3"/>
    <s v="IEC on Climate Smart Agriculture, research study on flood reselient variety, Organic Agriculture Technology"/>
    <n v="3"/>
    <s v="hand tractor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333333333333334"/>
    <s v="MEDIUM LOW"/>
    <n v="3"/>
    <n v="18"/>
    <s v="HIGH RISK"/>
  </r>
  <r>
    <m/>
    <s v="Agriculture"/>
    <s v="Flooding"/>
    <n v="6"/>
    <s v="Slight"/>
    <x v="0"/>
    <x v="2"/>
    <n v="80"/>
    <n v="445.28899999999999"/>
    <s v="RICE"/>
    <n v="191639.09774436092"/>
    <n v="296.142"/>
    <n v="0.66505572785314704"/>
    <n v="5"/>
    <m/>
    <n v="80"/>
    <n v="2"/>
    <n v="0.3"/>
    <n v="3"/>
    <n v="0.30000000000000004"/>
    <n v="3"/>
    <n v="0.17920945722890078"/>
    <n v="3"/>
    <n v="0.33471969889218012"/>
    <n v="4"/>
    <n v="3"/>
    <m/>
    <n v="4"/>
    <s v="MEDIUM HIGH"/>
    <s v="Rehab seeds from Department of Agriculture, PCIC, SURE Loan, Sure AID Loan"/>
    <n v="3"/>
    <s v="IEC on Climate Smart Agriculture, research study on flood reselient variety, Organic Agriculture Technology"/>
    <n v="3"/>
    <s v="4 wheel tractor, hand tractor, rice mills, corn mills, MPDPs, mechanical dryers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4"/>
    <n v="24"/>
    <s v="VERY HIGH RISK"/>
  </r>
  <r>
    <m/>
    <s v="Agriculture"/>
    <s v="Flooding"/>
    <n v="6"/>
    <s v="Slight"/>
    <x v="1"/>
    <x v="3"/>
    <n v="280"/>
    <n v="161.52099999999999"/>
    <s v="BANANA"/>
    <n v="25991.031390134529"/>
    <n v="107.292"/>
    <n v="0.664260374811944"/>
    <n v="5"/>
    <m/>
    <n v="280"/>
    <n v="4"/>
    <n v="4.0358744394618833E-2"/>
    <n v="5"/>
    <n v="0.44999999999999996"/>
    <n v="4"/>
    <n v="0.41418762885321414"/>
    <n v="4"/>
    <n v="0"/>
    <n v="0"/>
    <n v="3.4"/>
    <m/>
    <n v="4.2"/>
    <s v="HIGH"/>
    <s v="PCIC"/>
    <n v="4"/>
    <s v="IEC, Organic Agriculture Technology, "/>
    <n v="2"/>
    <s v="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000000000000001"/>
    <s v="MEDIUM LOW"/>
    <n v="4"/>
    <n v="24"/>
    <s v="VERY HIGH RISK"/>
  </r>
  <r>
    <m/>
    <s v="Agriculture"/>
    <s v="Flooding"/>
    <n v="6"/>
    <s v="Slight"/>
    <x v="0"/>
    <x v="4"/>
    <n v="195"/>
    <n v="653.11300000000006"/>
    <s v="RICE"/>
    <n v="44937.188434695912"/>
    <n v="197.74100000000001"/>
    <n v="0.30276690251151023"/>
    <n v="3"/>
    <m/>
    <n v="195"/>
    <n v="3"/>
    <n v="0"/>
    <n v="5"/>
    <n v="0.44999999999999996"/>
    <n v="4"/>
    <n v="0.23035829940607516"/>
    <n v="3"/>
    <n v="0.55837045044272571"/>
    <n v="5"/>
    <n v="4"/>
    <m/>
    <n v="3.5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, mechanical dryer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666666666666667"/>
    <s v="MEDIUM LOW"/>
    <n v="3"/>
    <n v="18"/>
    <s v="HIGH RISK"/>
  </r>
  <r>
    <m/>
    <s v="Agriculture"/>
    <s v="Flooding"/>
    <n v="6"/>
    <s v="Slight"/>
    <x v="0"/>
    <x v="5"/>
    <n v="265"/>
    <n v="732.83699999999999"/>
    <s v="RICE"/>
    <n v="144138.59424920127"/>
    <n v="121.17777000000001"/>
    <n v="0.1653543284523025"/>
    <n v="3"/>
    <m/>
    <n v="265"/>
    <n v="4"/>
    <n v="1.437699680511182E-2"/>
    <n v="5"/>
    <n v="0.44999999999999996"/>
    <n v="4"/>
    <n v="0.25626435346468585"/>
    <n v="3"/>
    <n v="0.37234200784076132"/>
    <n v="4"/>
    <n v="4"/>
    <m/>
    <n v="3.5"/>
    <s v="MEDIUM HIGH"/>
    <s v="Rehab seeds from Department of Agriculture, PCIC, SURE Loan, Sure AID Loan"/>
    <n v="3"/>
    <s v="IEC on Climate Smart Agriculture, research study on flood reselient varietyOrganic Agriculture Technology"/>
    <n v="3"/>
    <s v="hand tractor, rice mills, MPDP, mechanical dry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666666666666667"/>
    <s v="MEDIUM LOW"/>
    <n v="2"/>
    <n v="12"/>
    <s v="MODERATE RISK"/>
  </r>
  <r>
    <m/>
    <s v="Agriculture"/>
    <s v="Flooding"/>
    <n v="6"/>
    <s v="Moderate"/>
    <x v="0"/>
    <x v="6"/>
    <n v="185"/>
    <n v="831.52300000000002"/>
    <s v="RICE"/>
    <n v="79398.740774715421"/>
    <n v="435.88150000000002"/>
    <n v="0.52419656461697395"/>
    <n v="5"/>
    <m/>
    <n v="185"/>
    <n v="3"/>
    <n v="1.876329066422049E-2"/>
    <n v="5"/>
    <n v="0.19999999999999996"/>
    <n v="3"/>
    <n v="0.1730535415135841"/>
    <n v="3"/>
    <n v="0.47580283407674834"/>
    <n v="4"/>
    <n v="3.6"/>
    <m/>
    <n v="4.3"/>
    <s v="HIGH"/>
    <s v="Rehab seeds from Department of Agriculture, PCIC, SURE Loan, Sure AID Loan"/>
    <n v="3"/>
    <s v="IEC on Climate Smart Agriculture, research study on flood reselient varietyOrganic Agriculture Technology"/>
    <n v="3"/>
    <s v="floating tiller, hand tractor, MPDP, 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333333333333333"/>
    <s v="MEDIUM LOW"/>
    <n v="4"/>
    <n v="24"/>
    <s v="VERY HIGH RISK"/>
  </r>
  <r>
    <m/>
    <s v="Agriculture"/>
    <s v="Flooding"/>
    <n v="6"/>
    <s v="Severe"/>
    <x v="0"/>
    <x v="7"/>
    <n v="30"/>
    <n v="47.748899999999999"/>
    <s v="RICE"/>
    <n v="95531.538461538468"/>
    <n v="34.790900000000001"/>
    <n v="0.72862202061199322"/>
    <n v="5"/>
    <m/>
    <n v="30"/>
    <n v="1"/>
    <n v="0"/>
    <n v="5"/>
    <n v="0.44999999999999996"/>
    <n v="4"/>
    <n v="0.32670909696349026"/>
    <n v="4"/>
    <n v="0.27137797938800684"/>
    <n v="3"/>
    <n v="3.4"/>
    <m/>
    <n v="4.2"/>
    <s v="HIGH"/>
    <s v="Rehab seeds from Department of Agriculture, PCIC, SURE Loan, Sure AID Loan"/>
    <n v="3"/>
    <s v="IEC on Climate Smart Agriculture, research study on flood reselient variety"/>
    <n v="3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000000000000001"/>
    <s v="MEDIUM LOW"/>
    <n v="4"/>
    <n v="24"/>
    <s v="VERY HIGH RISK"/>
  </r>
  <r>
    <m/>
    <s v="Agriculture"/>
    <s v="Flooding"/>
    <n v="6"/>
    <s v="Slight"/>
    <x v="1"/>
    <x v="8"/>
    <n v="120"/>
    <n v="761.83199999999999"/>
    <s v="RICE"/>
    <n v="150788.57142857142"/>
    <n v="333.4572"/>
    <n v="0.43770437576788584"/>
    <n v="4"/>
    <m/>
    <n v="120"/>
    <n v="3"/>
    <n v="4.2857142857142858E-2"/>
    <n v="5"/>
    <n v="0.44999999999999996"/>
    <n v="4"/>
    <n v="8.2695397410452703E-2"/>
    <n v="2"/>
    <n v="0.16678480294868159"/>
    <n v="3"/>
    <n v="3.4"/>
    <m/>
    <n v="3.7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4"/>
    <n v="24"/>
    <s v="VERY HIGH RISK"/>
  </r>
  <r>
    <m/>
    <s v="Agriculture"/>
    <s v="Flooding"/>
    <n v="6"/>
    <s v="Severe"/>
    <x v="0"/>
    <x v="9"/>
    <n v="156"/>
    <n v="425.52780000000001"/>
    <s v="COCONUT"/>
    <n v="32285.714285714286"/>
    <n v="340.47147000000007"/>
    <n v="0.80011569161873808"/>
    <n v="5"/>
    <m/>
    <n v="156"/>
    <n v="3"/>
    <n v="0"/>
    <n v="5"/>
    <n v="0.30000000000000004"/>
    <n v="3"/>
    <n v="0.14805143165734413"/>
    <n v="2"/>
    <n v="0.19988541289194264"/>
    <n v="3"/>
    <n v="3.2"/>
    <m/>
    <n v="4.0999999999999996"/>
    <s v="HIGH"/>
    <s v="PCIC"/>
    <n v="4"/>
    <s v="IEC, research study on salinity reselient variety"/>
    <n v="4"/>
    <s v="hand tractors, MPDPs, 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2299999999999998"/>
    <s v="MEDIUM LOW"/>
    <n v="4"/>
    <n v="24"/>
    <s v="VERY HIGH RISK"/>
  </r>
  <r>
    <m/>
    <s v="Agriculture"/>
    <s v="Flooding"/>
    <n v="6"/>
    <s v="Moderate"/>
    <x v="0"/>
    <x v="10"/>
    <n v="200"/>
    <n v="990.38400000000001"/>
    <s v="RICE"/>
    <n v="97084.548104956266"/>
    <n v="340.47147000000007"/>
    <n v="0.34377723186158105"/>
    <n v="5"/>
    <m/>
    <n v="200"/>
    <n v="3"/>
    <n v="0"/>
    <n v="5"/>
    <n v="0.44999999999999996"/>
    <n v="4"/>
    <n v="0.20779818736974748"/>
    <n v="3"/>
    <n v="0.71441986138709823"/>
    <n v="5"/>
    <n v="4"/>
    <m/>
    <n v="4.5"/>
    <s v="HIGH"/>
    <s v="Rehab seeds from Department of Agriculture, PCIC, SURE Loan, Sure AID Loan"/>
    <n v="3"/>
    <s v="IEC on Climate Smart Agriculture, research study on flood reselient variety"/>
    <n v="3"/>
    <s v="hand tractors, rice mills, mechanical dry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5"/>
    <s v="MEDIUM LOW"/>
    <n v="3"/>
    <n v="18"/>
    <s v="HIGH RISK"/>
  </r>
  <r>
    <m/>
    <s v="Agriculture"/>
    <s v="Flooding"/>
    <n v="6"/>
    <s v="Slight"/>
    <x v="0"/>
    <x v="11"/>
    <n v="325"/>
    <n v="802.99800000000005"/>
    <s v="RICE"/>
    <n v="131159.44700460829"/>
    <n v="420.012"/>
    <n v="0.52305485194234602"/>
    <n v="5"/>
    <m/>
    <n v="325"/>
    <n v="4"/>
    <n v="0"/>
    <n v="5"/>
    <n v="0.44999999999999996"/>
    <n v="4"/>
    <n v="0.20267796432867827"/>
    <n v="3"/>
    <n v="0.29347395634858364"/>
    <n v="3"/>
    <n v="3.8"/>
    <m/>
    <n v="4.4000000000000004"/>
    <s v="HIGH"/>
    <s v="Rehab seeds from Department of Agriculture, PCIC, SURE Loan, Sure AID Loan"/>
    <n v="3"/>
    <s v="IEC on Climate Smart Agriculture, research study on flood reselient variety"/>
    <n v="3"/>
    <s v="hand tarctor, rice mill, MPDPs, manual thresher, mechanical thresher, corn sheller, 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666666666666668"/>
    <s v="MEDIUM LOW"/>
    <n v="4"/>
    <n v="24"/>
    <s v="VERY HIGH RISK"/>
  </r>
  <r>
    <m/>
    <s v="Agriculture"/>
    <s v="Flooding"/>
    <n v="6"/>
    <s v="Slight"/>
    <x v="0"/>
    <x v="12"/>
    <n v="20"/>
    <n v="64.236990000000006"/>
    <s v="COCONUT"/>
    <n v="30000"/>
    <n v="55.137720000000002"/>
    <n v="0.85834843755910728"/>
    <n v="5"/>
    <m/>
    <n v="20"/>
    <n v="1"/>
    <n v="0"/>
    <n v="5"/>
    <n v="0.44999999999999996"/>
    <n v="4"/>
    <n v="4.6702063717493608E-2"/>
    <n v="1"/>
    <n v="0.14165187378798413"/>
    <n v="2"/>
    <n v="2.6"/>
    <m/>
    <n v="3.8"/>
    <s v="MEDIUM HIGH"/>
    <s v="PCIC"/>
    <n v="4"/>
    <s v="IEC on Climate Smart Agriculture"/>
    <m/>
    <s v="hand tarctors, MPDP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425"/>
    <s v="MEDIUM LOW"/>
    <n v="4"/>
    <n v="24"/>
    <s v="VERY HIGH RISK"/>
  </r>
  <r>
    <m/>
    <s v="Agriculture"/>
    <s v="Flooding"/>
    <n v="6"/>
    <s v="Slight"/>
    <x v="1"/>
    <x v="13"/>
    <n v="90"/>
    <n v="315.47030000000001"/>
    <s v="BANANA"/>
    <n v="24580"/>
    <n v="108.05499"/>
    <n v="0.34252032600216248"/>
    <n v="4"/>
    <m/>
    <n v="90"/>
    <n v="2"/>
    <n v="3.7499999999999999E-2"/>
    <n v="5"/>
    <n v="0.5"/>
    <n v="4"/>
    <n v="0.2282306765486323"/>
    <n v="3"/>
    <n v="9.2107878301063525E-2"/>
    <n v="2"/>
    <n v="3.2"/>
    <m/>
    <n v="3.6"/>
    <s v="MEDIUM HIGH"/>
    <s v="PCIC"/>
    <n v="4"/>
    <s v="IEC, Organic Agriculture Technology"/>
    <n v="2"/>
    <s v="hand tractor, rice mills, corn mills, MPDP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"/>
    <s v="MEDIUM LOW"/>
    <n v="3"/>
    <n v="18"/>
    <s v="HIGH RISK"/>
  </r>
  <r>
    <m/>
    <s v="Agriculture"/>
    <s v="Flooding"/>
    <n v="6"/>
    <s v="Slight"/>
    <x v="1"/>
    <x v="14"/>
    <n v="260"/>
    <n v="604.86969999999997"/>
    <s v="RICE"/>
    <n v="119700"/>
    <n v="154.2884"/>
    <n v="0.25507708519702676"/>
    <n v="3"/>
    <m/>
    <n v="260"/>
    <n v="2"/>
    <n v="7.4999999999999997E-2"/>
    <n v="4"/>
    <n v="0.44999999999999996"/>
    <n v="4"/>
    <n v="5.9516950510167733E-2"/>
    <n v="2"/>
    <n v="4.8257831397406747E-2"/>
    <n v="1"/>
    <n v="2.6"/>
    <m/>
    <n v="2.8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, floating ti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3333333333333324"/>
    <s v="LOW"/>
    <n v="3"/>
    <n v="18"/>
    <s v="HIGH RISK"/>
  </r>
  <r>
    <m/>
    <s v="Agriculture"/>
    <s v="Flooding"/>
    <n v="6"/>
    <s v="Severe"/>
    <x v="0"/>
    <x v="15"/>
    <n v="430"/>
    <n v="699.63199999999995"/>
    <s v="RICE"/>
    <n v="154800"/>
    <n v="110.88440000000001"/>
    <n v="0.15848960596427838"/>
    <n v="2"/>
    <m/>
    <n v="430"/>
    <n v="4"/>
    <n v="3.7499999999999999E-2"/>
    <n v="5"/>
    <n v="0.44999999999999996"/>
    <n v="4"/>
    <n v="7.4825050883893254E-2"/>
    <n v="2"/>
    <n v="0.15811169300432229"/>
    <n v="3"/>
    <n v="3.6"/>
    <m/>
    <n v="2.8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3333333333333324"/>
    <s v="LOW"/>
    <n v="2"/>
    <n v="12"/>
    <s v="MODERATE RISK"/>
  </r>
  <r>
    <m/>
    <s v="Agriculture"/>
    <s v="Flooding"/>
    <n v="6"/>
    <s v="Moderate"/>
    <x v="0"/>
    <x v="16"/>
    <n v="150"/>
    <n v="425.65999999999997"/>
    <s v="RICE"/>
    <n v="292200"/>
    <n v="247.35237899999998"/>
    <n v="0.58110317859324345"/>
    <n v="5"/>
    <m/>
    <n v="150"/>
    <n v="3"/>
    <n v="7.4999999999999997E-2"/>
    <n v="4"/>
    <n v="0.44999999999999996"/>
    <n v="4"/>
    <n v="0.25619038669360522"/>
    <n v="3"/>
    <n v="0.41889771178875163"/>
    <n v="4"/>
    <n v="3.6"/>
    <m/>
    <n v="4.3"/>
    <s v="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corn mills, MPDPs, mechanical dryers, manual thresher, mechanical threshers, floating ti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333333333333333"/>
    <s v="MEDIUM LOW"/>
    <n v="4"/>
    <n v="24"/>
    <s v="VERY HIGH RISK"/>
  </r>
  <r>
    <m/>
    <s v="Agriculture"/>
    <s v="Flooding"/>
    <n v="6"/>
    <s v="Moderate"/>
    <x v="0"/>
    <x v="17"/>
    <n v="78"/>
    <n v="709.82899999999995"/>
    <s v="RICE"/>
    <n v="166033.23782234956"/>
    <n v="317.80549999999994"/>
    <n v="0.44772121172845847"/>
    <n v="4"/>
    <m/>
    <n v="78"/>
    <n v="1"/>
    <n v="5.1575931232091692E-2"/>
    <n v="4"/>
    <n v="0.4"/>
    <n v="4"/>
    <n v="0.1005876063108157"/>
    <n v="2"/>
    <n v="0.16972820214446016"/>
    <n v="3"/>
    <n v="2.8"/>
    <m/>
    <n v="3.4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4"/>
    <n v="24"/>
    <s v="VERY HIGH RISK"/>
  </r>
  <r>
    <m/>
    <s v="Agriculture"/>
    <s v="Flooding"/>
    <n v="6"/>
    <s v="Slight"/>
    <x v="0"/>
    <x v="18"/>
    <n v="29"/>
    <n v="108.9958"/>
    <s v="RICE"/>
    <n v="49950"/>
    <n v="68.487799999999993"/>
    <n v="0.38494241696971054"/>
    <n v="4"/>
    <m/>
    <n v="29"/>
    <n v="1"/>
    <n v="9.375E-2"/>
    <n v="4"/>
    <n v="0.30000000000000004"/>
    <n v="3"/>
    <n v="0.2642303648397461"/>
    <n v="3"/>
    <n v="0.37164734787945958"/>
    <n v="4"/>
    <n v="3"/>
    <m/>
    <n v="3.5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666666666666667"/>
    <s v="MEDIUM LOW"/>
    <n v="3"/>
    <n v="18"/>
    <s v="HIGH RISK"/>
  </r>
  <r>
    <m/>
    <s v="Agriculture"/>
    <s v="Flooding"/>
    <n v="6"/>
    <s v="Slight"/>
    <x v="1"/>
    <x v="19"/>
    <n v="200"/>
    <n v="177.917"/>
    <s v="COCONUT"/>
    <n v="30000"/>
    <n v="21.514500000000002"/>
    <n v="0.19738833973419159"/>
    <n v="3"/>
    <m/>
    <n v="200"/>
    <n v="3"/>
    <n v="0"/>
    <n v="5"/>
    <n v="0.44999999999999996"/>
    <n v="4"/>
    <n v="0.16187323302438775"/>
    <n v="3"/>
    <n v="1"/>
    <n v="5"/>
    <n v="4"/>
    <m/>
    <n v="3.5"/>
    <s v="MEDIUM HIGH"/>
    <s v="PCIC"/>
    <n v="4"/>
    <s v="IEC on Climate Smart Agriculture, Organic Agriculture Technology"/>
    <m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3125"/>
    <s v="MEDIUM LOW"/>
    <n v="2"/>
    <n v="12"/>
    <s v="MODERATE RISK"/>
  </r>
  <r>
    <m/>
    <s v="Agriculture"/>
    <s v="Flooding"/>
    <n v="6"/>
    <s v="Moderate"/>
    <x v="0"/>
    <x v="20"/>
    <n v="300"/>
    <n v="690.81399999999996"/>
    <s v="RICE"/>
    <n v="68619.327731092431"/>
    <n v="545.81189999999992"/>
    <n v="0.79009965055716869"/>
    <n v="5"/>
    <m/>
    <n v="300"/>
    <n v="3"/>
    <n v="3.7815126050420166E-2"/>
    <n v="5"/>
    <n v="0.44999999999999996"/>
    <n v="4"/>
    <n v="0.10335633035809928"/>
    <n v="2"/>
    <n v="0.18319258150529666"/>
    <n v="3"/>
    <n v="3.4"/>
    <m/>
    <n v="4.2"/>
    <s v="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MPDPs, manual thresher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000000000000001"/>
    <s v="MEDIUM LOW"/>
    <n v="4"/>
    <n v="24"/>
    <s v="VERY HIGH RISK"/>
  </r>
  <r>
    <m/>
    <s v="Agriculture"/>
    <s v="Flooding"/>
    <n v="6"/>
    <s v="Slight"/>
    <x v="0"/>
    <x v="21"/>
    <n v="510"/>
    <n v="463.71879999999999"/>
    <s v="RICE"/>
    <n v="62694.840294840295"/>
    <n v="127.375"/>
    <n v="0.2746815526996102"/>
    <n v="3"/>
    <m/>
    <n v="510"/>
    <n v="4"/>
    <n v="0"/>
    <n v="5"/>
    <n v="0.44999999999999996"/>
    <n v="4"/>
    <n v="0.13165306215749717"/>
    <n v="2"/>
    <n v="0.15771799633743552"/>
    <n v="3"/>
    <n v="3.6"/>
    <m/>
    <n v="3.3"/>
    <s v="MEDIUM HIGH"/>
    <s v="Rehab seeds from Department of Agriculture, PCIC, SURE Loan, Sure AID Loan"/>
    <n v="3"/>
    <s v="IEC on Climate Smart Agriculture, research study on flood reselient variety"/>
    <n v="3"/>
    <s v="hand tractor, rice mills,  MPDPs, 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999999999999999"/>
    <s v="MEDIUM LOW"/>
    <n v="3"/>
    <n v="18"/>
    <s v="HIGH RISK"/>
  </r>
  <r>
    <m/>
    <s v="Agriculture"/>
    <s v="Flooding"/>
    <n v="6"/>
    <s v="Slight"/>
    <x v="0"/>
    <x v="22"/>
    <n v="200"/>
    <n v="924.40899999999988"/>
    <s v="RICE"/>
    <n v="52838.709677419356"/>
    <n v="340.47147000000007"/>
    <n v="0.36831258674461209"/>
    <n v="4"/>
    <m/>
    <n v="200"/>
    <n v="2"/>
    <n v="0"/>
    <n v="5"/>
    <n v="0.44999999999999996"/>
    <n v="4"/>
    <n v="6.0362891317587784E-2"/>
    <n v="2"/>
    <n v="0.28555974682202362"/>
    <n v="3"/>
    <n v="3.2"/>
    <m/>
    <n v="3.6"/>
    <s v="MEDIUM HIGH"/>
    <s v="Rehab seeds from Department of Agriculture, PCIC, SURE Loan, Sure AID Loan"/>
    <n v="3"/>
    <s v="IEC on Climate Smart Agriculture, research study on flood reselient variety"/>
    <n v="3"/>
    <s v="four drive tractor, hand tractor, rice mills, corn mills, MPDPs, mechanical dryers, manual thresher, mechanical threshers, 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"/>
    <s v="MEDIUM LOW"/>
    <n v="3"/>
    <n v="18"/>
    <s v="HIGH RISK"/>
  </r>
  <r>
    <m/>
    <s v="Agriculture"/>
    <s v="Flooding"/>
    <n v="6"/>
    <s v="Slight"/>
    <x v="1"/>
    <x v="23"/>
    <n v="380"/>
    <n v="315.459"/>
    <s v="COCONUT"/>
    <n v="84960"/>
    <n v="24.648700000000002"/>
    <n v="7.8135985975990543E-2"/>
    <n v="1"/>
    <m/>
    <n v="380"/>
    <n v="5"/>
    <n v="0"/>
    <n v="5"/>
    <n v="0.44999999999999996"/>
    <n v="4"/>
    <n v="0.19019904329881221"/>
    <n v="3"/>
    <n v="0"/>
    <n v="0"/>
    <n v="3.4"/>
    <m/>
    <n v="2.2000000000000002"/>
    <s v="MEDIUM"/>
    <s v="PCIC"/>
    <n v="4"/>
    <s v="IEC on Climate Smart Agriculture,"/>
    <m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0.82500000000000007"/>
    <s v="LOW"/>
    <n v="1"/>
    <n v="6"/>
    <s v="LOW RISK"/>
  </r>
  <r>
    <m/>
    <s v="Agriculture"/>
    <s v="Flooding"/>
    <n v="6"/>
    <s v="Slight"/>
    <x v="1"/>
    <x v="24"/>
    <n v="80"/>
    <n v="151.44800000000001"/>
    <s v="BANANA"/>
    <n v="8092.3076923076924"/>
    <n v="6.979133"/>
    <n v="4.6082701653372769E-2"/>
    <n v="1"/>
    <m/>
    <n v="80"/>
    <n v="3"/>
    <n v="0.23076923076923075"/>
    <n v="3"/>
    <n v="0.44999999999999996"/>
    <n v="4"/>
    <n v="7.7254239078759696E-2"/>
    <n v="2"/>
    <n v="1"/>
    <n v="5"/>
    <n v="3.4"/>
    <m/>
    <n v="2.2000000000000002"/>
    <s v="MEDIUM"/>
    <s v="PCIC"/>
    <n v="4"/>
    <s v="IEC, Organic Agriculture Technology"/>
    <n v="2"/>
    <s v="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3333333333333339"/>
    <s v="LOW"/>
    <n v="1"/>
    <n v="6"/>
    <s v="LOW RISK"/>
  </r>
  <r>
    <m/>
    <s v="Agriculture"/>
    <s v="Flooding"/>
    <n v="6"/>
    <s v="Severe"/>
    <x v="0"/>
    <x v="25"/>
    <n v="50"/>
    <n v="215.767"/>
    <s v="RICE"/>
    <n v="20991.549295774646"/>
    <n v="340.47147000000007"/>
    <n v="1.5779589557253892"/>
    <n v="5"/>
    <m/>
    <n v="50"/>
    <n v="1"/>
    <n v="0"/>
    <n v="5"/>
    <n v="0.44999999999999996"/>
    <n v="4"/>
    <n v="0.24679399537464025"/>
    <n v="3"/>
    <n v="0.46205397488957994"/>
    <n v="4"/>
    <n v="3.4"/>
    <m/>
    <n v="4.2"/>
    <s v="HIGH"/>
    <s v="Rehab seeds from Department of Agriculture, PCIC, SURE Loan, Sure AID Loan"/>
    <n v="3"/>
    <s v="IEC on Climate Smart Agriculture, research study on flood reselient variety"/>
    <n v="3"/>
    <s v="hand tractor,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000000000000001"/>
    <s v="MEDIUM LOW"/>
    <n v="4"/>
    <n v="24"/>
    <s v="VERY HIGH RISK"/>
  </r>
  <r>
    <m/>
    <s v="Agriculture"/>
    <s v="Flooding"/>
    <n v="6"/>
    <s v="Slight"/>
    <x v="1"/>
    <x v="26"/>
    <n v="150"/>
    <n v="69.430000000000007"/>
    <s v="RICE"/>
    <n v="86040.000000000015"/>
    <n v="0"/>
    <n v="0"/>
    <n v="0"/>
    <m/>
    <n v="150"/>
    <n v="2"/>
    <n v="7.4999999999999997E-2"/>
    <n v="4"/>
    <n v="0.44999999999999996"/>
    <n v="4"/>
    <n v="0.51850784963272356"/>
    <n v="5"/>
    <n v="0"/>
    <n v="3"/>
    <n v="3.6"/>
    <m/>
    <n v="1.8"/>
    <s v="MEDIUM LOW"/>
    <s v="Rehab seeds from Department of Agriculture, PCIC, SURE Loan, Sure AID Loan"/>
    <n v="3"/>
    <s v="IEC on Climate Smart Agriculture, research study on flood reselient variety, Organic Agriculture Technology_x000a_"/>
    <n v="3"/>
    <s v="hand tractor,  manual thresher, mechanical thresher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"/>
    <s v="LOW"/>
    <n v="1"/>
    <n v="6"/>
    <s v="LOW RISK"/>
  </r>
  <r>
    <m/>
    <s v="Agriculture"/>
    <s v="Flooding"/>
    <n v="6"/>
    <s v="Slight"/>
    <x v="0"/>
    <x v="27"/>
    <n v="85"/>
    <n v="375.685"/>
    <s v="RICE"/>
    <n v="49539.633844631382"/>
    <n v="46.771420000000006"/>
    <n v="0.1244963732914543"/>
    <n v="2"/>
    <m/>
    <n v="85"/>
    <n v="2"/>
    <n v="4.4532409698169226E-2"/>
    <n v="5"/>
    <n v="0.44999999999999996"/>
    <n v="4"/>
    <n v="0.16138520302913342"/>
    <n v="3"/>
    <n v="0.19011405832013523"/>
    <n v="3"/>
    <n v="3.4"/>
    <m/>
    <n v="2.7"/>
    <s v="MEDIUM"/>
    <s v="Rehab seeds from Department of Agriculture, PCIC, SURE Loan, Sure AID Loan"/>
    <n v="3"/>
    <s v="IEC on Climate Smart Agriculture, research study on flood reselient variety"/>
    <n v="3"/>
    <s v="floating tiller, corn mills, MPDPs, mechanical dryers,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"/>
    <s v="LOW"/>
    <n v="2"/>
    <n v="12"/>
    <s v="MODERATE RISK"/>
  </r>
  <r>
    <m/>
    <s v="Agriculture"/>
    <s v="Flooding"/>
    <n v="6"/>
    <s v="Slight"/>
    <x v="1"/>
    <x v="28"/>
    <n v="400"/>
    <n v="1995.4369999999999"/>
    <s v="COCONUT"/>
    <n v="17222.857142857141"/>
    <n v="367.03409999999997"/>
    <n v="0.18393670158466541"/>
    <n v="3"/>
    <m/>
    <n v="400"/>
    <n v="2"/>
    <n v="4.2857142857142858E-2"/>
    <n v="5"/>
    <n v="0.44999999999999996"/>
    <n v="4"/>
    <n v="3.1572031590072755E-2"/>
    <n v="1"/>
    <n v="0.15604952699584101"/>
    <n v="3"/>
    <n v="3"/>
    <m/>
    <n v="3"/>
    <s v="MEDIUM"/>
    <s v="PCIC"/>
    <n v="4"/>
    <s v="IEC, research study on salinity reselient variety"/>
    <n v="4"/>
    <s v="hand tractor, rice mills, corn mills, MPDP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89999999999999991"/>
    <s v="LOW"/>
    <n v="2"/>
    <n v="12"/>
    <s v="MODERATE RISK"/>
  </r>
  <r>
    <m/>
    <s v="Agriculture"/>
    <s v="Flooding"/>
    <n v="6"/>
    <s v="Severe"/>
    <x v="0"/>
    <x v="29"/>
    <n v="260"/>
    <n v="696.03599999999994"/>
    <s v="RICE"/>
    <n v="125375.06883604507"/>
    <n v="106.64344000000001"/>
    <n v="0.15321540839841621"/>
    <n v="2"/>
    <m/>
    <n v="260"/>
    <n v="2"/>
    <n v="1.1264080100125156E-2"/>
    <n v="5"/>
    <n v="0.44999999999999996"/>
    <n v="4"/>
    <n v="0.34437873903073979"/>
    <n v="4"/>
    <n v="1.6362999249582065E-4"/>
    <n v="0"/>
    <n v="3"/>
    <m/>
    <n v="2.5"/>
    <s v="MEDIUM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3333333333333337"/>
    <s v="LOW"/>
    <n v="2"/>
    <n v="12"/>
    <s v="MODERATE RISK"/>
  </r>
  <r>
    <m/>
    <s v="Agriculture"/>
    <s v="Flooding"/>
    <n v="6"/>
    <s v="Slight"/>
    <x v="0"/>
    <x v="30"/>
    <n v="197"/>
    <n v="518.54"/>
    <s v="RICE"/>
    <n v="90666.666666666672"/>
    <n v="135.79599999999999"/>
    <n v="0.26188143634049449"/>
    <n v="3"/>
    <m/>
    <n v="197"/>
    <n v="2"/>
    <n v="0"/>
    <n v="5"/>
    <n v="0.44999999999999996"/>
    <n v="4"/>
    <n v="0.46081305203070161"/>
    <n v="4"/>
    <n v="1.4499936345279444E-3"/>
    <n v="0"/>
    <n v="3"/>
    <m/>
    <n v="3"/>
    <s v="MEDIUM"/>
    <s v="Rehab seeds from Department of Agriculture, PCIC, SURE Loan, Sure AID Loan"/>
    <n v="3"/>
    <s v="IEC on Climate Smart Agriculture, research study on flood reselient variety"/>
    <n v="3"/>
    <s v="four wheel drive tractor, 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"/>
    <s v="LOW"/>
    <n v="3"/>
    <n v="18"/>
    <s v="HIGH RISK"/>
  </r>
  <r>
    <m/>
    <s v="Agriculture"/>
    <s v="Flooding"/>
    <n v="6"/>
    <s v="Severe"/>
    <x v="0"/>
    <x v="31"/>
    <n v="241"/>
    <n v="390.36799999999999"/>
    <s v="RICE"/>
    <n v="121664.90428441203"/>
    <n v="248.90893"/>
    <n v="0.63762636793999505"/>
    <n v="5"/>
    <m/>
    <n v="241"/>
    <n v="2"/>
    <n v="0"/>
    <n v="5"/>
    <n v="0.44999999999999996"/>
    <n v="4"/>
    <n v="0.42152532994507741"/>
    <n v="4"/>
    <n v="2.5616853840478727E-3"/>
    <n v="0"/>
    <n v="3"/>
    <m/>
    <n v="4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4"/>
    <n v="24"/>
    <s v="VERY HIGH RISK"/>
  </r>
  <r>
    <m/>
    <s v="Agriculture"/>
    <s v="Flooding"/>
    <n v="6"/>
    <s v="Slight"/>
    <x v="0"/>
    <x v="32"/>
    <n v="700"/>
    <n v="1513.2539999999999"/>
    <s v="RICE"/>
    <n v="116150.62577362123"/>
    <n v="390.09899999999999"/>
    <n v="0.25778818360962535"/>
    <n v="3"/>
    <m/>
    <n v="700"/>
    <n v="3"/>
    <n v="6.188969880346582E-3"/>
    <n v="5"/>
    <n v="0.44999999999999996"/>
    <n v="4"/>
    <n v="0.28829264617836797"/>
    <n v="3"/>
    <n v="0.42450639482862756"/>
    <n v="4"/>
    <n v="3.8"/>
    <m/>
    <n v="3.4"/>
    <s v="MEDIUM HIGH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3"/>
    <n v="18"/>
    <s v="HIGH RISK"/>
  </r>
  <r>
    <m/>
    <s v="Agriculture"/>
    <s v="Flooding"/>
    <n v="6"/>
    <s v="Severe"/>
    <x v="0"/>
    <x v="33"/>
    <n v="320"/>
    <n v="27.0639"/>
    <s v="COCONUT"/>
    <n v="30000"/>
    <n v="26.545999999999999"/>
    <n v="0.98086380750741764"/>
    <n v="5"/>
    <m/>
    <n v="320"/>
    <n v="2"/>
    <n v="0"/>
    <n v="5"/>
    <n v="0.44999999999999996"/>
    <n v="4"/>
    <n v="0.22169753804883996"/>
    <n v="3"/>
    <n v="0"/>
    <n v="0"/>
    <n v="2.8"/>
    <m/>
    <n v="3.9"/>
    <s v="MEDIUM HIGH"/>
    <s v="PCIC"/>
    <n v="4"/>
    <s v="IEC, research study on salinity reselient variety"/>
    <n v="4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17"/>
    <s v="MEDIUM LOW"/>
    <n v="4"/>
    <n v="24"/>
    <s v="VERY HIGH RISK"/>
  </r>
  <r>
    <m/>
    <s v="Agriculture"/>
    <s v="Flooding"/>
    <n v="6"/>
    <s v="Slight"/>
    <x v="1"/>
    <x v="34"/>
    <n v="750"/>
    <n v="786.22"/>
    <s v="RICE"/>
    <n v="10345.234933515863"/>
    <n v="206.82509999999999"/>
    <n v="0.26306262878074838"/>
    <n v="3"/>
    <m/>
    <n v="750"/>
    <n v="5"/>
    <n v="0"/>
    <n v="5"/>
    <n v="0.44999999999999996"/>
    <n v="4"/>
    <n v="9.1088473964030414E-2"/>
    <n v="2"/>
    <n v="0.19388466332578669"/>
    <n v="3"/>
    <n v="3.8"/>
    <m/>
    <n v="3.4"/>
    <s v="MEDIUM HIGH"/>
    <s v="Rehab seeds from Department of Agriculture, PCIC, SURE Loan, Sure AID Loan"/>
    <n v="3"/>
    <s v="IEC on Climate Smart Agriculture, research study on flood reselient variet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3"/>
    <n v="18"/>
    <s v="HIGH RISK"/>
  </r>
  <r>
    <m/>
    <s v="Agriculture"/>
    <s v="Flooding"/>
    <n v="6"/>
    <s v="Slight"/>
    <x v="0"/>
    <x v="35"/>
    <n v="200"/>
    <n v="431.77099999999996"/>
    <s v="RICE"/>
    <n v="75681.203007518794"/>
    <n v="125.25120000000001"/>
    <n v="0.29008710635962126"/>
    <n v="3"/>
    <m/>
    <n v="200"/>
    <n v="3"/>
    <n v="3.3834586466165412E-2"/>
    <n v="5"/>
    <n v="0.44999999999999996"/>
    <n v="4"/>
    <n v="0.18482019403804334"/>
    <n v="3"/>
    <n v="0.70991335684888524"/>
    <n v="5"/>
    <n v="4"/>
    <m/>
    <n v="3.5"/>
    <s v="MEDIUM HIGH"/>
    <s v="Rehab seeds from Department of Agriculture, PCIC, SURE Loan, Sure AID Loan"/>
    <n v="3"/>
    <s v="IEC on Climate Smart Agriculture, research study on flood reselient variet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666666666666667"/>
    <s v="MEDIUM LOW"/>
    <n v="3"/>
    <n v="18"/>
    <s v="HIGH RISK"/>
  </r>
  <r>
    <m/>
    <s v="Agriculture"/>
    <s v="Flooding"/>
    <n v="6"/>
    <s v="Slight"/>
    <x v="0"/>
    <x v="36"/>
    <n v="42"/>
    <n v="80.389200000000002"/>
    <s v="RICE"/>
    <n v="71535.600000000006"/>
    <n v="65.764699999999991"/>
    <n v="0.81807879665427685"/>
    <n v="5"/>
    <m/>
    <n v="42"/>
    <n v="3"/>
    <n v="0"/>
    <n v="5"/>
    <n v="9.9999999999999978E-2"/>
    <n v="2"/>
    <n v="0.37318445761370928"/>
    <n v="4"/>
    <n v="0.18192120334572304"/>
    <n v="3"/>
    <n v="3.4"/>
    <m/>
    <n v="4.2"/>
    <s v="HIGH"/>
    <s v="Rehab seeds from Department of Agriculture, PCIC, SURE Loan, Sure AID Loan"/>
    <n v="3"/>
    <s v="IEC on Climate Smart Agriculture, research study on flood reselient variet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000000000000001"/>
    <s v="MEDIUM LOW"/>
    <n v="4"/>
    <n v="24"/>
    <s v="VERY HIGH RISK"/>
  </r>
  <r>
    <m/>
    <s v="Agriculture"/>
    <s v="Flooding"/>
    <n v="6"/>
    <s v="Slight"/>
    <x v="1"/>
    <x v="37"/>
    <n v="120"/>
    <n v="197.53700000000001"/>
    <s v="COCONUT"/>
    <n v="70.333333333333329"/>
    <n v="6.4259199999999996"/>
    <n v="3.2530209530366463E-2"/>
    <n v="1"/>
    <m/>
    <n v="120"/>
    <n v="3"/>
    <n v="0"/>
    <n v="5"/>
    <n v="0.55000000000000004"/>
    <n v="5"/>
    <n v="0.54673301710565614"/>
    <n v="5"/>
    <n v="0"/>
    <n v="0"/>
    <n v="3.6"/>
    <m/>
    <n v="2.2999999999999998"/>
    <s v="MEDIUM"/>
    <s v="PCIC"/>
    <n v="4"/>
    <s v="IEC, research study on salinity reselient variety"/>
    <n v="4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69"/>
    <s v="LOW"/>
    <n v="1"/>
    <n v="6"/>
    <s v="LOW RISK"/>
  </r>
  <r>
    <m/>
    <s v="Agriculture"/>
    <s v="Flooding"/>
    <n v="6"/>
    <s v="Slight"/>
    <x v="0"/>
    <x v="38"/>
    <n v="320"/>
    <n v="1964.8580000000002"/>
    <s v="RICE"/>
    <n v="25855.555555555551"/>
    <n v="804.74180000000001"/>
    <n v="0.40956740894252913"/>
    <n v="4"/>
    <m/>
    <n v="320"/>
    <n v="2"/>
    <n v="2.7777777777777776E-2"/>
    <n v="5"/>
    <n v="0.55000000000000004"/>
    <n v="5"/>
    <n v="4.9469223730162687E-2"/>
    <n v="1"/>
    <n v="0.30990432896423048"/>
    <m/>
    <n v="2.6"/>
    <m/>
    <n v="3.3"/>
    <s v="MEDIUM HIGH"/>
    <s v="Rehab seeds from Department of Agriculture, PCIC, SURE Loan, Sure AID Loan"/>
    <n v="3"/>
    <s v="IEC on Climate Smart Agriculture, research study on flood reselient variety_x000a_"/>
    <n v="3"/>
    <s v="4 wheel drive tra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999999999999999"/>
    <s v="MEDIUM LOW"/>
    <n v="4"/>
    <n v="24"/>
    <s v="VERY HIGH RISK"/>
  </r>
  <r>
    <m/>
    <s v="Agriculture"/>
    <s v="Flooding"/>
    <n v="6"/>
    <s v="Slight"/>
    <x v="1"/>
    <x v="39"/>
    <n v="452"/>
    <n v="174.066"/>
    <s v="COCONUT"/>
    <n v="33954.545454545456"/>
    <n v="61.24286"/>
    <n v="0.35183700435467008"/>
    <n v="4"/>
    <m/>
    <n v="452"/>
    <n v="3"/>
    <n v="0"/>
    <n v="5"/>
    <n v="0.55000000000000004"/>
    <n v="5"/>
    <n v="0.75833304608596741"/>
    <n v="5"/>
    <n v="0"/>
    <n v="0"/>
    <n v="3.6"/>
    <m/>
    <n v="3.8"/>
    <s v="MEDIUM HIGH"/>
    <s v="PCIC"/>
    <n v="4"/>
    <s v="IEC, research study on salinity reselient variety"/>
    <n v="4"/>
    <s v=" rice mills, corn mills, MPDPs, mechanical dry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1399999999999999"/>
    <s v="MEDIUM LOW"/>
    <n v="3"/>
    <n v="18"/>
    <s v="HIGH RISK"/>
  </r>
  <r>
    <m/>
    <s v="Agriculture"/>
    <s v="Flooding"/>
    <n v="6"/>
    <s v="Slight"/>
    <x v="1"/>
    <x v="40"/>
    <n v="170"/>
    <n v="133.42339999999999"/>
    <s v="CORN"/>
    <n v="4873.333333333333"/>
    <n v="43.877030000000005"/>
    <n v="0.32885558305364732"/>
    <n v="4"/>
    <m/>
    <n v="170"/>
    <n v="3"/>
    <n v="0"/>
    <n v="5"/>
    <n v="0.55000000000000004"/>
    <n v="5"/>
    <n v="0.80945321435370421"/>
    <n v="5"/>
    <n v="0.38479082379852414"/>
    <n v="4"/>
    <n v="4.4000000000000004"/>
    <m/>
    <n v="4.2"/>
    <s v="HIGH"/>
    <s v="PCIC"/>
    <n v="4"/>
    <s v="IEC, research study on salinity reselient variety"/>
    <n v="4"/>
    <s v="hand tractor, rice mills, , MPDPs,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26"/>
    <s v="MEDIUM LOW"/>
    <n v="3"/>
    <n v="18"/>
    <s v="HIGH RISK"/>
  </r>
  <r>
    <m/>
    <s v="Agriculture"/>
    <s v="Flooding"/>
    <n v="6"/>
    <s v="Severe"/>
    <x v="0"/>
    <x v="41"/>
    <n v="200"/>
    <n v="230.672"/>
    <s v="COCONUT"/>
    <n v="7200"/>
    <n v="195.16"/>
    <n v="0.84604980231670945"/>
    <n v="5"/>
    <m/>
    <n v="200"/>
    <n v="3"/>
    <n v="0"/>
    <n v="5"/>
    <n v="0.4"/>
    <n v="4"/>
    <n v="1.30054796420892E-2"/>
    <n v="1"/>
    <n v="0.15078119581050148"/>
    <n v="2"/>
    <n v="3"/>
    <m/>
    <n v="4"/>
    <s v="MEDIUM HIGH"/>
    <s v="PCIC"/>
    <n v="4"/>
    <s v="IEC, research study on salinity reselient variety"/>
    <n v="4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2"/>
    <s v="MEDIUM LOW"/>
    <n v="4"/>
    <n v="24"/>
    <s v="VERY HIGH RISK"/>
  </r>
  <r>
    <m/>
    <s v="Agriculture"/>
    <s v="Flooding"/>
    <n v="6"/>
    <s v="Moderate"/>
    <x v="0"/>
    <x v="42"/>
    <n v="131"/>
    <n v="289.04919999999998"/>
    <s v="RICE"/>
    <n v="24336"/>
    <n v="243.83174999999997"/>
    <n v="0.8435648671575634"/>
    <n v="5"/>
    <m/>
    <n v="131"/>
    <n v="2"/>
    <n v="0"/>
    <n v="5"/>
    <n v="0.55000000000000004"/>
    <n v="5"/>
    <n v="0.20757711835908904"/>
    <n v="3"/>
    <n v="0.15643080831913739"/>
    <n v="3"/>
    <n v="3.6"/>
    <m/>
    <n v="4.3"/>
    <s v="HIGH"/>
    <s v="Rehab seeds from Department of Agriculture, PCIC, SURE Loan, Sure AID Loan"/>
    <n v="3"/>
    <s v="IEC on Climate Smart Agriculture, research study on flood reselient variety, research study on salinity reselient variety"/>
    <n v="3"/>
    <s v="hand tractor, rice mills, 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333333333333333"/>
    <s v="MEDIUM LOW"/>
    <n v="4"/>
    <n v="24"/>
    <s v="VERY HIGH RISK"/>
  </r>
  <r>
    <m/>
    <s v="Agriculture"/>
    <s v="Flooding"/>
    <n v="6"/>
    <s v="Slight"/>
    <x v="1"/>
    <x v="43"/>
    <n v="195"/>
    <n v="529.99099999999999"/>
    <s v="DURIAN"/>
    <n v="3105.7108140947753"/>
    <n v="2.845202"/>
    <n v="5.3683968218328241E-3"/>
    <n v="0"/>
    <m/>
    <n v="195"/>
    <n v="2"/>
    <n v="0"/>
    <n v="5"/>
    <n v="0.55000000000000004"/>
    <n v="5"/>
    <n v="0.1132094695947667"/>
    <n v="2"/>
    <n v="0"/>
    <n v="0"/>
    <n v="2.8"/>
    <m/>
    <n v="1.4"/>
    <s v="MEDIUM LOW"/>
    <s v="PCIC"/>
    <n v="4"/>
    <s v="IEC on Climate Smart Agriculture, Organic Agriculture Technology"/>
    <m/>
    <s v="hand tractor, 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0.52500000000000002"/>
    <s v="LOW"/>
    <n v="1"/>
    <n v="6"/>
    <s v="LOW RISK"/>
  </r>
  <r>
    <m/>
    <s v="Agriculture"/>
    <s v="Flooding"/>
    <n v="6"/>
    <s v="Slight"/>
    <x v="0"/>
    <x v="44"/>
    <n v="140"/>
    <n v="219.98"/>
    <s v="KARLANG"/>
    <n v="1580.4878048780492"/>
    <n v="54.157899999999998"/>
    <n v="0.24619465405945995"/>
    <n v="3"/>
    <m/>
    <n v="140"/>
    <n v="2"/>
    <n v="0.10975609756097562"/>
    <n v="4"/>
    <n v="0.55000000000000004"/>
    <n v="5"/>
    <n v="0.11182834803163924"/>
    <n v="2"/>
    <n v="0"/>
    <n v="0"/>
    <n v="2.6"/>
    <m/>
    <n v="2.8"/>
    <s v="MEDIUM"/>
    <s v="PCIC"/>
    <n v="4"/>
    <s v="IEC, Organic Agriculture Technology_x000a_"/>
    <n v="2"/>
    <s v="MPDP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3333333333333324"/>
    <s v="LOW"/>
    <n v="3"/>
    <n v="18"/>
    <s v="HIGH RISK"/>
  </r>
  <r>
    <m/>
    <s v="Agriculture"/>
    <s v="Flooding"/>
    <n v="6"/>
    <s v="Slight"/>
    <x v="0"/>
    <x v="45"/>
    <n v="380"/>
    <n v="771.8309999999999"/>
    <s v="RICE"/>
    <n v="172879.70479704798"/>
    <n v="246.10230799999999"/>
    <n v="0.31885517425446763"/>
    <n v="4"/>
    <m/>
    <n v="380"/>
    <n v="3"/>
    <n v="1.6605166051660517E-2"/>
    <n v="5"/>
    <n v="0.55000000000000004"/>
    <n v="5"/>
    <n v="0.21066787936737449"/>
    <n v="3"/>
    <n v="0.44359581307306911"/>
    <n v="4"/>
    <n v="4"/>
    <m/>
    <n v="4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our wheel drive tractor, hand tractor, rice mills, corn mills, MPDPs, mechanical dryers, 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3"/>
    <n v="18"/>
    <s v="HIGH RISK"/>
  </r>
  <r>
    <m/>
    <s v="Agriculture"/>
    <s v="Flooding"/>
    <n v="6"/>
    <s v="Severe"/>
    <x v="1"/>
    <x v="46"/>
    <n v="230"/>
    <n v="846.2"/>
    <s v="RICE"/>
    <n v="75995.775591159632"/>
    <n v="417.62801000000007"/>
    <n v="0.49353345544788474"/>
    <n v="4"/>
    <m/>
    <n v="230"/>
    <n v="3"/>
    <n v="2.318273144093555E-2"/>
    <n v="5"/>
    <n v="0.5"/>
    <n v="5"/>
    <n v="0.13763412904750649"/>
    <n v="2"/>
    <n v="0.27603285275348616"/>
    <n v="3"/>
    <n v="3.6"/>
    <m/>
    <n v="3.8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666666666666666"/>
    <s v="MEDIUM LOW"/>
    <n v="4"/>
    <n v="24"/>
    <s v="VERY HIGH RISK"/>
  </r>
  <r>
    <m/>
    <s v="Agriculture"/>
    <s v="Flooding"/>
    <n v="6"/>
    <s v="Slight"/>
    <x v="1"/>
    <x v="47"/>
    <n v="180"/>
    <n v="187.75959999999998"/>
    <s v="RICE"/>
    <n v="85155.319148936163"/>
    <n v="28.013400000000001"/>
    <n v="0.14919823007718383"/>
    <n v="2"/>
    <m/>
    <n v="180"/>
    <n v="5"/>
    <n v="4.7872340425531922E-2"/>
    <n v="5"/>
    <n v="0.55000000000000004"/>
    <n v="5"/>
    <n v="0.30038410818940819"/>
    <n v="3"/>
    <n v="0.3801648490942674"/>
    <n v="4"/>
    <n v="4.4000000000000004"/>
    <m/>
    <n v="3.2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 MPDPs, 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666666666666667"/>
    <s v="MEDIUM LOW"/>
    <n v="2"/>
    <n v="12"/>
    <s v="MODERATE RISK"/>
  </r>
  <r>
    <m/>
    <s v="Agriculture"/>
    <s v="Flooding"/>
    <n v="6"/>
    <s v="Slight"/>
    <x v="1"/>
    <x v="48"/>
    <n v="250"/>
    <n v="344.68689999999998"/>
    <s v="RICE"/>
    <n v="31328.571428571428"/>
    <n v="93.556600000000003"/>
    <n v="0.27142487863623482"/>
    <n v="3"/>
    <m/>
    <n v="250"/>
    <n v="4"/>
    <n v="0.10714285714285714"/>
    <n v="4"/>
    <n v="0.55000000000000004"/>
    <n v="5"/>
    <n v="7.3109828078757849E-2"/>
    <n v="2"/>
    <n v="0.28550229208014583"/>
    <n v="3"/>
    <n v="3.6"/>
    <m/>
    <n v="3.3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loating tiller, hand tractor, coffee mills,rice mills, corn mills, MPDPs, mechanical dryers, 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999999999999999"/>
    <s v="MEDIUM LOW"/>
    <n v="3"/>
    <n v="18"/>
    <s v="HIGH RISK"/>
  </r>
  <r>
    <m/>
    <s v="Agriculture"/>
    <s v="Flooding"/>
    <n v="6"/>
    <s v="Severe"/>
    <x v="0"/>
    <x v="49"/>
    <n v="445"/>
    <n v="276.44799999999998"/>
    <s v="RICE"/>
    <n v="113545"/>
    <n v="138.4539"/>
    <n v="0.50083162113670565"/>
    <n v="5"/>
    <m/>
    <n v="445"/>
    <n v="3"/>
    <n v="2.5000000000000001E-2"/>
    <n v="5"/>
    <n v="0.55000000000000004"/>
    <n v="5"/>
    <n v="0.39067021646023847"/>
    <n v="4"/>
    <n v="0.49916801713161252"/>
    <n v="4"/>
    <n v="4.2"/>
    <m/>
    <n v="4.5999999999999996"/>
    <s v="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5333333333333332"/>
    <s v="MEDIUM LOW"/>
    <n v="4"/>
    <n v="24"/>
    <s v="VERY HIGH RISK"/>
  </r>
  <r>
    <m/>
    <s v="Agriculture"/>
    <s v="Flooding"/>
    <n v="6"/>
    <s v="Slight"/>
    <x v="0"/>
    <x v="50"/>
    <n v="30"/>
    <n v="1199.1599999999999"/>
    <s v="RICE"/>
    <n v="130392.43027888447"/>
    <n v="292.15283270000003"/>
    <n v="0.24363123578171392"/>
    <n v="3"/>
    <m/>
    <n v="30"/>
    <n v="2"/>
    <n v="5.9760956175298804E-3"/>
    <n v="5"/>
    <n v="0.55000000000000004"/>
    <n v="5"/>
    <n v="0.37676373461423002"/>
    <n v="4"/>
    <n v="0.50173704926782092"/>
    <n v="5"/>
    <n v="4.2"/>
    <m/>
    <n v="3.6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floating tiller, hand tractor, rice mills, MPDPs, mechanical dryers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"/>
    <s v="MEDIUM LOW"/>
    <n v="3"/>
    <n v="18"/>
    <s v="HIGH RISK"/>
  </r>
  <r>
    <m/>
    <s v="Agriculture"/>
    <s v="Flooding"/>
    <n v="6"/>
    <s v="Slight"/>
    <x v="1"/>
    <x v="51"/>
    <n v="300"/>
    <n v="93.6173"/>
    <s v="COCONUT"/>
    <n v="180000"/>
    <n v="15.747800000000002"/>
    <n v="0.16821463554278965"/>
    <n v="3"/>
    <m/>
    <n v="300"/>
    <n v="4"/>
    <n v="0"/>
    <n v="5"/>
    <n v="0.55000000000000004"/>
    <n v="5"/>
    <n v="0.128181436550723"/>
    <n v="2"/>
    <n v="0"/>
    <n v="0"/>
    <n v="3.2"/>
    <m/>
    <n v="3.1"/>
    <s v="MEDIUM HIGH"/>
    <s v="PCIC"/>
    <n v="4"/>
    <s v="IEC on Climate Smart Agriculture, Organic Agriculture Technology"/>
    <m/>
    <s v="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1625000000000001"/>
    <s v="MEDIUM LOW"/>
    <n v="2"/>
    <n v="12"/>
    <s v="MODERATE RISK"/>
  </r>
  <r>
    <m/>
    <s v="Agriculture"/>
    <s v="Flooding"/>
    <n v="6"/>
    <s v="Slight"/>
    <x v="0"/>
    <x v="52"/>
    <n v="485"/>
    <n v="783.81659999999999"/>
    <s v="RICE"/>
    <n v="153130.3448275862"/>
    <n v="639.79899999999998"/>
    <n v="0.81626109985422612"/>
    <n v="5"/>
    <m/>
    <n v="485"/>
    <n v="4"/>
    <n v="0"/>
    <n v="5"/>
    <n v="0.55000000000000004"/>
    <n v="5"/>
    <n v="8.8796282191522857E-2"/>
    <n v="2"/>
    <n v="5.4524999853282005E-2"/>
    <n v="2"/>
    <n v="3.6"/>
    <m/>
    <n v="4.3"/>
    <s v="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 MPDPs, 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4333333333333333"/>
    <s v="MEDIUM LOW"/>
    <n v="4"/>
    <n v="24"/>
    <s v="VERY HIGH RISK"/>
  </r>
  <r>
    <m/>
    <s v="Agriculture"/>
    <s v="Flooding"/>
    <n v="6"/>
    <s v="Slight"/>
    <x v="0"/>
    <x v="53"/>
    <n v="455"/>
    <n v="978.0809999999999"/>
    <s v="RICE"/>
    <n v="160170.65606361828"/>
    <n v="163.81093000000001"/>
    <n v="0.16748196723993211"/>
    <n v="3"/>
    <m/>
    <n v="455"/>
    <n v="4"/>
    <n v="8.9463220675944331E-3"/>
    <n v="5"/>
    <n v="0.55000000000000004"/>
    <n v="5"/>
    <n v="0.30856340119069897"/>
    <n v="3"/>
    <n v="0.80962824142376755"/>
    <n v="5"/>
    <n v="4.4000000000000004"/>
    <m/>
    <n v="3.7"/>
    <s v="MEDIUM 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 MPDPs,  manual thresher, mechanical dry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2"/>
    <n v="12"/>
    <s v="MODERATE RISK"/>
  </r>
  <r>
    <m/>
    <s v="Agriculture"/>
    <s v="Flooding"/>
    <n v="6"/>
    <s v="Slight"/>
    <x v="0"/>
    <x v="54"/>
    <n v="150"/>
    <n v="582.13940000000002"/>
    <s v="RICE"/>
    <n v="49673.43018369552"/>
    <n v="387.01299999999998"/>
    <n v="0.66481155544531079"/>
    <n v="5"/>
    <m/>
    <n v="150"/>
    <n v="3"/>
    <n v="5.4028094609196768E-2"/>
    <n v="4"/>
    <n v="0.55000000000000004"/>
    <n v="5"/>
    <n v="8.5845417781376762E-2"/>
    <n v="2"/>
    <n v="8.6412979434135534E-2"/>
    <n v="2"/>
    <n v="3.2"/>
    <m/>
    <n v="4.0999999999999996"/>
    <s v="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 MPDPs,  manual thresher, mechanical dry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666666666666665"/>
    <s v="MEDIUM LOW"/>
    <n v="4"/>
    <n v="24"/>
    <s v="VERY HIGH RISK"/>
  </r>
  <r>
    <m/>
    <s v="Agriculture"/>
    <s v="Flooding"/>
    <n v="6"/>
    <s v="Slight"/>
    <x v="1"/>
    <x v="55"/>
    <n v="195"/>
    <n v="312.33689999999996"/>
    <s v="COCONUT"/>
    <n v="17072.877896506183"/>
    <n v="112.166"/>
    <n v="0.35911863119599385"/>
    <n v="4"/>
    <m/>
    <n v="195"/>
    <n v="3"/>
    <n v="0"/>
    <n v="5"/>
    <n v="0.55000000000000004"/>
    <n v="5"/>
    <n v="0.16000030736041759"/>
    <n v="3"/>
    <n v="0.10499848080710285"/>
    <n v="2"/>
    <n v="3.6"/>
    <m/>
    <n v="3.8"/>
    <s v="MEDIUM HIGH"/>
    <s v="PCIC"/>
    <n v="4"/>
    <s v="IEC on Climate Smart Agriculture, Organic Agriculture Technology"/>
    <m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2.6666666666666665"/>
    <m/>
    <n v="1.425"/>
    <s v="MEDIUM LOW"/>
    <n v="3"/>
    <n v="18"/>
    <s v="HIGH RISK"/>
  </r>
  <r>
    <m/>
    <s v="Agriculture"/>
    <s v="Flooding"/>
    <n v="6"/>
    <s v="Slight"/>
    <x v="0"/>
    <x v="56"/>
    <n v="170"/>
    <n v="511.495"/>
    <s v="RICE"/>
    <n v="47714.878892733563"/>
    <n v="329.82569999999998"/>
    <n v="0.6448268311518196"/>
    <n v="5"/>
    <m/>
    <n v="170"/>
    <n v="3"/>
    <n v="1.7301038062283735E-2"/>
    <n v="5"/>
    <n v="0.55000000000000004"/>
    <n v="5"/>
    <n v="0.30510562175583339"/>
    <n v="3"/>
    <n v="0.35517453738550714"/>
    <n v="4"/>
    <n v="4"/>
    <m/>
    <n v="4.5"/>
    <s v="HIGH"/>
    <s v="Rehab seeds from Department of Agriculture, PCIC, SURE Loan, Sure AID Loan"/>
    <n v="3"/>
    <s v="IEC on Climate Smart Agriculture, research study on flood reselient variety, Organic Agriculture Technology_x000a_"/>
    <n v="3"/>
    <s v="four wheel drive tar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5"/>
    <s v="MEDIUM LOW"/>
    <n v="4"/>
    <n v="24"/>
    <s v="VERY HIGH RISK"/>
  </r>
  <r>
    <m/>
    <s v="Agriculture"/>
    <s v="Flooding"/>
    <n v="6"/>
    <s v="Slight"/>
    <x v="1"/>
    <x v="57"/>
    <n v="509"/>
    <n v="1021.4001000000001"/>
    <s v="RUBBER"/>
    <n v="241.85357596275924"/>
    <n v="102.23089999999999"/>
    <n v="0.10008898569718172"/>
    <n v="2"/>
    <m/>
    <n v="509"/>
    <n v="5"/>
    <n v="4.7608971646212438E-3"/>
    <n v="5"/>
    <n v="0.55000000000000004"/>
    <n v="5"/>
    <n v="0.55523785439222095"/>
    <n v="5"/>
    <n v="1.5126393662973012E-2"/>
    <n v="1"/>
    <n v="4.2"/>
    <m/>
    <n v="3.1"/>
    <s v="MEDIUM HIGH"/>
    <s v="PCIC"/>
    <n v="4"/>
    <s v="IEC, Organic Agriculture Technology_x000a_"/>
    <n v="2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333333333333334"/>
    <s v="MEDIUM LOW"/>
    <n v="1"/>
    <n v="6"/>
    <s v="LOW RISK"/>
  </r>
  <r>
    <m/>
    <s v="Agriculture"/>
    <s v="Flooding"/>
    <n v="6"/>
    <s v="Moderate"/>
    <x v="0"/>
    <x v="58"/>
    <n v="51"/>
    <n v="243.76519999999999"/>
    <s v="RICE"/>
    <n v="48456.637168141584"/>
    <n v="161.00569999999999"/>
    <n v="0.66049501733635485"/>
    <n v="5"/>
    <m/>
    <n v="51"/>
    <n v="1"/>
    <n v="0"/>
    <n v="5"/>
    <n v="0.30000000000000004"/>
    <n v="3"/>
    <n v="0.13906825092342959"/>
    <n v="2"/>
    <n v="0.33950375197115917"/>
    <n v="4"/>
    <n v="3"/>
    <m/>
    <n v="4"/>
    <s v="MEDIUM HIGH"/>
    <s v="Rehab seeds from Department of Agriculture, PCIC, SURE Loan, Sure AID Loan"/>
    <n v="3"/>
    <s v="IEC on Climate Smart Agriculture, research study on flood reselient variety"/>
    <n v="3"/>
    <s v="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4"/>
    <n v="24"/>
    <s v="VERY HIGH RIS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6" firstHeaderRow="0" firstDataRow="1" firstDataCol="1"/>
  <pivotFields count="48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dataField="1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9"/>
        <item x="1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Barangay" fld="6" subtotal="count" baseField="0" baseItem="0"/>
    <dataField name="Average of Degree of Impact" fld="27" subtotal="average" baseField="5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93"/>
  <sheetViews>
    <sheetView tabSelected="1" view="pageBreakPreview" topLeftCell="AB1" zoomScale="60" zoomScaleNormal="80" workbookViewId="0">
      <selection activeCell="AT7" sqref="AT7"/>
    </sheetView>
  </sheetViews>
  <sheetFormatPr defaultColWidth="9.140625" defaultRowHeight="15" x14ac:dyDescent="0.25"/>
  <cols>
    <col min="1" max="1" width="15" style="2" customWidth="1"/>
    <col min="2" max="2" width="7.7109375" style="2" bestFit="1" customWidth="1"/>
    <col min="3" max="3" width="10.7109375" style="2" bestFit="1" customWidth="1"/>
    <col min="4" max="4" width="8.28515625" style="2" bestFit="1" customWidth="1"/>
    <col min="5" max="5" width="10.7109375" style="2" bestFit="1" customWidth="1"/>
    <col min="6" max="6" width="16" style="2" bestFit="1" customWidth="1"/>
    <col min="7" max="7" width="9.7109375" style="2" customWidth="1"/>
    <col min="8" max="8" width="10" style="2" customWidth="1"/>
    <col min="9" max="9" width="10.140625" style="2" customWidth="1"/>
    <col min="10" max="10" width="14.7109375" style="2" customWidth="1"/>
    <col min="11" max="11" width="12" style="2" customWidth="1"/>
    <col min="12" max="12" width="12.7109375" style="3" customWidth="1"/>
    <col min="13" max="13" width="9.42578125" style="2" customWidth="1"/>
    <col min="14" max="14" width="10.7109375" style="2" customWidth="1"/>
    <col min="15" max="15" width="6.7109375" style="2" customWidth="1"/>
    <col min="16" max="16" width="8.28515625" style="2" customWidth="1"/>
    <col min="17" max="17" width="8.7109375" style="3" customWidth="1"/>
    <col min="18" max="18" width="8.28515625" style="3" customWidth="1"/>
    <col min="19" max="19" width="9.7109375" style="4" customWidth="1"/>
    <col min="20" max="20" width="8.28515625" style="4" customWidth="1"/>
    <col min="21" max="21" width="12" style="4" customWidth="1"/>
    <col min="22" max="22" width="8.28515625" style="4" customWidth="1"/>
    <col min="23" max="23" width="12.7109375" style="4" customWidth="1"/>
    <col min="24" max="24" width="8.28515625" style="2" customWidth="1"/>
    <col min="25" max="25" width="9.42578125" style="5" hidden="1" customWidth="1"/>
    <col min="26" max="26" width="8.28515625" style="5" hidden="1" customWidth="1"/>
    <col min="27" max="27" width="12.7109375" style="2" customWidth="1"/>
    <col min="28" max="28" width="14.28515625" style="2" customWidth="1"/>
    <col min="29" max="29" width="7.42578125" style="2" customWidth="1"/>
    <col min="30" max="30" width="13.7109375" style="2" customWidth="1"/>
    <col min="31" max="31" width="27.7109375" style="2" customWidth="1"/>
    <col min="32" max="32" width="11.140625" style="2" customWidth="1"/>
    <col min="33" max="33" width="26.28515625" style="2" customWidth="1"/>
    <col min="34" max="34" width="11.140625" style="2" customWidth="1"/>
    <col min="35" max="35" width="16.140625" style="2" customWidth="1"/>
    <col min="36" max="36" width="11.140625" style="2" customWidth="1"/>
    <col min="37" max="37" width="17.42578125" style="2" customWidth="1"/>
    <col min="38" max="38" width="11.140625" style="2" customWidth="1"/>
    <col min="39" max="39" width="12.28515625" style="2" customWidth="1"/>
    <col min="40" max="40" width="10.7109375" style="2" customWidth="1"/>
    <col min="41" max="41" width="13" style="2" customWidth="1"/>
    <col min="42" max="42" width="10.7109375" style="2" customWidth="1"/>
    <col min="43" max="43" width="9.7109375" style="2" customWidth="1"/>
    <col min="44" max="44" width="15.28515625" style="2" customWidth="1"/>
    <col min="45" max="45" width="12.7109375" style="2" customWidth="1"/>
    <col min="46" max="46" width="15.7109375" style="2" customWidth="1"/>
    <col min="47" max="47" width="13.7109375" style="2" customWidth="1"/>
    <col min="48" max="48" width="10.28515625" style="6" bestFit="1" customWidth="1"/>
    <col min="49" max="49" width="21.28515625" style="2" customWidth="1"/>
    <col min="50" max="16384" width="9.140625" style="2"/>
  </cols>
  <sheetData>
    <row r="1" spans="1:49" x14ac:dyDescent="0.25">
      <c r="A1" s="1" t="s">
        <v>0</v>
      </c>
    </row>
    <row r="2" spans="1:49" ht="15.75" thickBot="1" x14ac:dyDescent="0.3"/>
    <row r="3" spans="1:49" ht="18.75" x14ac:dyDescent="0.25">
      <c r="A3" s="92" t="s">
        <v>1</v>
      </c>
      <c r="B3" s="94" t="s">
        <v>2</v>
      </c>
      <c r="C3" s="94"/>
      <c r="D3" s="94"/>
      <c r="E3" s="95" t="s">
        <v>3</v>
      </c>
      <c r="F3" s="95"/>
      <c r="G3" s="95"/>
      <c r="H3" s="95"/>
      <c r="I3" s="95"/>
      <c r="J3" s="95"/>
      <c r="K3" s="95"/>
      <c r="L3" s="95"/>
      <c r="M3" s="95"/>
      <c r="N3" s="96" t="s">
        <v>4</v>
      </c>
      <c r="O3" s="98" t="s">
        <v>5</v>
      </c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117" t="s">
        <v>6</v>
      </c>
      <c r="AC3" s="108" t="s">
        <v>7</v>
      </c>
      <c r="AD3" s="108"/>
      <c r="AE3" s="110" t="s">
        <v>8</v>
      </c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2"/>
      <c r="AR3" s="113" t="s">
        <v>9</v>
      </c>
      <c r="AS3" s="115" t="s">
        <v>10</v>
      </c>
      <c r="AT3" s="115" t="s">
        <v>11</v>
      </c>
      <c r="AU3" s="115" t="s">
        <v>12</v>
      </c>
      <c r="AV3" s="99" t="s">
        <v>13</v>
      </c>
      <c r="AW3" s="101" t="s">
        <v>14</v>
      </c>
    </row>
    <row r="4" spans="1:49" ht="68.650000000000006" customHeight="1" x14ac:dyDescent="0.25">
      <c r="A4" s="93"/>
      <c r="B4" s="7" t="s">
        <v>15</v>
      </c>
      <c r="C4" s="7" t="s">
        <v>16</v>
      </c>
      <c r="D4" s="7" t="s">
        <v>17</v>
      </c>
      <c r="E4" s="8" t="s">
        <v>18</v>
      </c>
      <c r="F4" s="8" t="s">
        <v>19</v>
      </c>
      <c r="G4" s="9" t="s">
        <v>20</v>
      </c>
      <c r="H4" s="8" t="s">
        <v>21</v>
      </c>
      <c r="I4" s="8" t="s">
        <v>22</v>
      </c>
      <c r="J4" s="9" t="s">
        <v>23</v>
      </c>
      <c r="K4" s="8" t="s">
        <v>24</v>
      </c>
      <c r="L4" s="10" t="s">
        <v>25</v>
      </c>
      <c r="M4" s="8" t="s">
        <v>26</v>
      </c>
      <c r="N4" s="97"/>
      <c r="O4" s="103" t="s">
        <v>27</v>
      </c>
      <c r="P4" s="103"/>
      <c r="Q4" s="104" t="s">
        <v>28</v>
      </c>
      <c r="R4" s="104"/>
      <c r="S4" s="105" t="s">
        <v>29</v>
      </c>
      <c r="T4" s="105"/>
      <c r="U4" s="105" t="s">
        <v>30</v>
      </c>
      <c r="V4" s="105"/>
      <c r="W4" s="103" t="s">
        <v>31</v>
      </c>
      <c r="X4" s="103"/>
      <c r="Y4" s="106" t="s">
        <v>32</v>
      </c>
      <c r="Z4" s="107"/>
      <c r="AA4" s="11" t="s">
        <v>33</v>
      </c>
      <c r="AB4" s="103"/>
      <c r="AC4" s="109"/>
      <c r="AD4" s="109"/>
      <c r="AE4" s="12" t="s">
        <v>34</v>
      </c>
      <c r="AF4" s="12"/>
      <c r="AG4" s="12" t="s">
        <v>35</v>
      </c>
      <c r="AH4" s="12"/>
      <c r="AI4" s="12" t="s">
        <v>36</v>
      </c>
      <c r="AJ4" s="12"/>
      <c r="AK4" s="12" t="s">
        <v>37</v>
      </c>
      <c r="AL4" s="12"/>
      <c r="AM4" s="12" t="s">
        <v>38</v>
      </c>
      <c r="AN4" s="12"/>
      <c r="AO4" s="12" t="s">
        <v>39</v>
      </c>
      <c r="AP4" s="12"/>
      <c r="AQ4" s="12" t="s">
        <v>40</v>
      </c>
      <c r="AR4" s="114"/>
      <c r="AS4" s="116"/>
      <c r="AT4" s="116"/>
      <c r="AU4" s="116"/>
      <c r="AV4" s="100"/>
      <c r="AW4" s="102"/>
    </row>
    <row r="5" spans="1:49" ht="72.75" thickBot="1" x14ac:dyDescent="0.3">
      <c r="A5" s="13" t="s">
        <v>41</v>
      </c>
      <c r="B5" s="14"/>
      <c r="C5" s="14" t="s">
        <v>42</v>
      </c>
      <c r="D5" s="14" t="s">
        <v>43</v>
      </c>
      <c r="E5" s="14"/>
      <c r="F5" s="14"/>
      <c r="G5" s="15" t="s">
        <v>44</v>
      </c>
      <c r="H5" s="15" t="s">
        <v>45</v>
      </c>
      <c r="I5" s="15" t="s">
        <v>46</v>
      </c>
      <c r="J5" s="15"/>
      <c r="K5" s="15" t="s">
        <v>47</v>
      </c>
      <c r="L5" s="16" t="s">
        <v>48</v>
      </c>
      <c r="M5" s="15"/>
      <c r="N5" s="15"/>
      <c r="O5" s="15" t="s">
        <v>49</v>
      </c>
      <c r="P5" s="15" t="s">
        <v>50</v>
      </c>
      <c r="Q5" s="16" t="s">
        <v>51</v>
      </c>
      <c r="R5" s="16" t="s">
        <v>50</v>
      </c>
      <c r="S5" s="17" t="s">
        <v>51</v>
      </c>
      <c r="T5" s="17" t="s">
        <v>50</v>
      </c>
      <c r="U5" s="17" t="s">
        <v>51</v>
      </c>
      <c r="V5" s="17" t="s">
        <v>50</v>
      </c>
      <c r="W5" s="17" t="s">
        <v>51</v>
      </c>
      <c r="X5" s="15" t="s">
        <v>50</v>
      </c>
      <c r="Y5" s="18" t="s">
        <v>51</v>
      </c>
      <c r="Z5" s="18" t="s">
        <v>50</v>
      </c>
      <c r="AA5" s="15" t="s">
        <v>52</v>
      </c>
      <c r="AB5" s="15"/>
      <c r="AC5" s="15" t="s">
        <v>53</v>
      </c>
      <c r="AD5" s="15" t="s">
        <v>54</v>
      </c>
      <c r="AE5" s="16" t="s">
        <v>55</v>
      </c>
      <c r="AF5" s="15" t="s">
        <v>56</v>
      </c>
      <c r="AG5" s="16" t="s">
        <v>55</v>
      </c>
      <c r="AH5" s="15" t="s">
        <v>56</v>
      </c>
      <c r="AI5" s="16" t="s">
        <v>55</v>
      </c>
      <c r="AJ5" s="15" t="s">
        <v>57</v>
      </c>
      <c r="AK5" s="16" t="s">
        <v>55</v>
      </c>
      <c r="AL5" s="15" t="s">
        <v>56</v>
      </c>
      <c r="AM5" s="15" t="s">
        <v>55</v>
      </c>
      <c r="AN5" s="15" t="s">
        <v>58</v>
      </c>
      <c r="AO5" s="15" t="s">
        <v>55</v>
      </c>
      <c r="AP5" s="15" t="s">
        <v>58</v>
      </c>
      <c r="AQ5" s="15" t="s">
        <v>59</v>
      </c>
      <c r="AR5" s="15"/>
      <c r="AS5" s="14" t="s">
        <v>60</v>
      </c>
      <c r="AT5" s="14"/>
      <c r="AU5" s="14"/>
      <c r="AV5" s="19" t="s">
        <v>61</v>
      </c>
      <c r="AW5" s="14" t="s">
        <v>62</v>
      </c>
    </row>
    <row r="6" spans="1:49" ht="150" x14ac:dyDescent="0.25">
      <c r="A6" s="20"/>
      <c r="B6" s="20" t="str">
        <f>'[1]3.2-4.2 Resource Production'!$B$11</f>
        <v>Flooding</v>
      </c>
      <c r="C6" s="20">
        <v>6</v>
      </c>
      <c r="D6" s="20" t="s">
        <v>63</v>
      </c>
      <c r="E6" s="20" t="s">
        <v>64</v>
      </c>
      <c r="F6" s="20" t="s">
        <v>65</v>
      </c>
      <c r="G6" s="21">
        <v>40</v>
      </c>
      <c r="H6" s="21">
        <v>354.8775</v>
      </c>
      <c r="I6" s="21" t="s">
        <v>66</v>
      </c>
      <c r="J6" s="22">
        <v>22320</v>
      </c>
      <c r="K6" s="21">
        <v>333.91800000000001</v>
      </c>
      <c r="L6" s="50">
        <v>98.734499999999997</v>
      </c>
      <c r="M6" s="21">
        <v>5</v>
      </c>
      <c r="N6" s="21"/>
      <c r="O6" s="21">
        <v>40</v>
      </c>
      <c r="P6" s="21">
        <v>2</v>
      </c>
      <c r="Q6" s="23">
        <v>0</v>
      </c>
      <c r="R6" s="24">
        <v>5</v>
      </c>
      <c r="S6" s="23">
        <f>1-55%</f>
        <v>0.44999999999999996</v>
      </c>
      <c r="T6" s="24">
        <v>4</v>
      </c>
      <c r="U6" s="23">
        <v>6.3402159900247265E-2</v>
      </c>
      <c r="V6" s="25">
        <v>2</v>
      </c>
      <c r="W6" s="23">
        <v>4.7000725602496636E-2</v>
      </c>
      <c r="X6" s="21">
        <v>1</v>
      </c>
      <c r="Y6" s="26"/>
      <c r="Z6" s="26"/>
      <c r="AA6" s="25">
        <f t="shared" ref="AA6:AA64" si="0">(P6+R6+T6+V6+X6)/5</f>
        <v>2.8</v>
      </c>
      <c r="AB6" s="21"/>
      <c r="AC6" s="27">
        <f>(M6+AA6)/2</f>
        <v>3.9</v>
      </c>
      <c r="AD6" s="28" t="str">
        <f>IF(AC6&lt;=1,"LOW", IF(AC6&lt;=2,"MEDIUM LOW", IF(AC6&lt;=3,"MEDIUM", IF(AC6&lt;=4,"MEDIUM HIGH", "HIGH"))))</f>
        <v>MEDIUM HIGH</v>
      </c>
      <c r="AE6" s="29" t="s">
        <v>67</v>
      </c>
      <c r="AF6" s="30">
        <v>3</v>
      </c>
      <c r="AG6" s="29" t="s">
        <v>68</v>
      </c>
      <c r="AH6" s="21">
        <v>3</v>
      </c>
      <c r="AI6" s="29" t="s">
        <v>69</v>
      </c>
      <c r="AJ6" s="21">
        <v>3</v>
      </c>
      <c r="AK6" s="29" t="s">
        <v>70</v>
      </c>
      <c r="AL6" s="21">
        <v>4</v>
      </c>
      <c r="AM6" s="29" t="s">
        <v>71</v>
      </c>
      <c r="AN6" s="21">
        <v>3</v>
      </c>
      <c r="AO6" s="29" t="s">
        <v>72</v>
      </c>
      <c r="AP6" s="29">
        <v>3</v>
      </c>
      <c r="AQ6" s="25">
        <f>(AF6+AH6+AJ6+AL6+AN6+AP6)/6</f>
        <v>3.1666666666666665</v>
      </c>
      <c r="AR6" s="21"/>
      <c r="AS6" s="28">
        <f>AC6/AQ6</f>
        <v>1.2315789473684211</v>
      </c>
      <c r="AT6" s="28" t="str">
        <f>IF(AS6&lt;=1,"LOW", IF(AS6&lt;=2,"MEDIUM LOW", IF(AS6&lt;=3,"MEDIUM", IF(AS6&lt;=4,"MEDIUM HIGH", "HIGH"))))</f>
        <v>MEDIUM LOW</v>
      </c>
      <c r="AU6" s="31">
        <v>4</v>
      </c>
      <c r="AV6" s="28">
        <f t="shared" ref="AV6:AV64" si="1">AU6*C6</f>
        <v>24</v>
      </c>
      <c r="AW6" s="21" t="str">
        <f>IF(AV6&lt;=6,"LOW RISK", IF(AV6&lt;=12,"MODERATE RISK", IF(AV6&lt;=18,"HIGH RISK","VERY HIGH RISK")))</f>
        <v>VERY HIGH RISK</v>
      </c>
    </row>
    <row r="7" spans="1:49" ht="150" x14ac:dyDescent="0.25">
      <c r="A7" s="21"/>
      <c r="B7" s="20" t="str">
        <f>'[1]3.2-4.2 Resource Production'!$B$11</f>
        <v>Flooding</v>
      </c>
      <c r="C7" s="20">
        <v>6</v>
      </c>
      <c r="D7" s="21" t="s">
        <v>73</v>
      </c>
      <c r="E7" s="21" t="s">
        <v>74</v>
      </c>
      <c r="F7" s="20" t="s">
        <v>75</v>
      </c>
      <c r="G7" s="21">
        <v>312</v>
      </c>
      <c r="H7" s="21">
        <v>566.68600000000004</v>
      </c>
      <c r="I7" s="21" t="s">
        <v>66</v>
      </c>
      <c r="J7" s="22">
        <v>72192.857142857145</v>
      </c>
      <c r="K7" s="21">
        <v>161.09709999999998</v>
      </c>
      <c r="L7" s="23">
        <f t="shared" ref="L7:L64" si="2">K7/H7</f>
        <v>0.28427930105914029</v>
      </c>
      <c r="M7" s="21">
        <v>3</v>
      </c>
      <c r="N7" s="21"/>
      <c r="O7" s="21">
        <v>312</v>
      </c>
      <c r="P7" s="21">
        <v>5</v>
      </c>
      <c r="Q7" s="32">
        <v>0.107142857142857</v>
      </c>
      <c r="R7" s="24">
        <v>4</v>
      </c>
      <c r="S7" s="23">
        <f>1-55%</f>
        <v>0.44999999999999996</v>
      </c>
      <c r="T7" s="24">
        <v>4</v>
      </c>
      <c r="U7" s="23">
        <v>4.4469071055222818E-2</v>
      </c>
      <c r="V7" s="25">
        <v>1</v>
      </c>
      <c r="W7" s="23">
        <v>0.12188054760484641</v>
      </c>
      <c r="X7" s="21">
        <v>2</v>
      </c>
      <c r="Y7" s="26"/>
      <c r="Z7" s="26"/>
      <c r="AA7" s="25">
        <f t="shared" si="0"/>
        <v>3.2</v>
      </c>
      <c r="AB7" s="21"/>
      <c r="AC7" s="27">
        <f t="shared" ref="AC7:AC64" si="3">(M7+AA7)/2</f>
        <v>3.1</v>
      </c>
      <c r="AD7" s="28" t="str">
        <f t="shared" ref="AD7:AD64" si="4">IF(AC7&lt;=1,"LOW", IF(AC7&lt;=2,"MEDIUM LOW", IF(AC7&lt;=3,"MEDIUM", IF(AC7&lt;=4,"MEDIUM HIGH", "HIGH"))))</f>
        <v>MEDIUM HIGH</v>
      </c>
      <c r="AE7" s="29" t="s">
        <v>67</v>
      </c>
      <c r="AF7" s="30">
        <v>3</v>
      </c>
      <c r="AG7" s="29" t="s">
        <v>76</v>
      </c>
      <c r="AH7" s="21">
        <v>3</v>
      </c>
      <c r="AI7" s="29" t="s">
        <v>77</v>
      </c>
      <c r="AJ7" s="21">
        <v>3</v>
      </c>
      <c r="AK7" s="29" t="s">
        <v>70</v>
      </c>
      <c r="AL7" s="21">
        <v>3</v>
      </c>
      <c r="AM7" s="29" t="s">
        <v>71</v>
      </c>
      <c r="AN7" s="21">
        <v>3</v>
      </c>
      <c r="AO7" s="29" t="s">
        <v>72</v>
      </c>
      <c r="AP7" s="29">
        <v>3</v>
      </c>
      <c r="AQ7" s="25">
        <f t="shared" ref="AQ7:AQ64" si="5">(AF7+AH7+AJ7+AL7+AN7+AP7)/6</f>
        <v>3</v>
      </c>
      <c r="AR7" s="21"/>
      <c r="AS7" s="28">
        <f t="shared" ref="AS7:AS64" si="6">AC7/AQ7</f>
        <v>1.0333333333333334</v>
      </c>
      <c r="AT7" s="28" t="str">
        <f t="shared" ref="AT7:AT64" si="7">IF(AS7&lt;=1,"LOW", IF(AS7&lt;=2,"MEDIUM LOW", IF(AS7&lt;=3,"MEDIUM", IF(AS7&lt;=4,"MEDIUM HIGH", "HIGH"))))</f>
        <v>MEDIUM LOW</v>
      </c>
      <c r="AU7" s="31">
        <v>3</v>
      </c>
      <c r="AV7" s="28">
        <f t="shared" si="1"/>
        <v>18</v>
      </c>
      <c r="AW7" s="21" t="str">
        <f t="shared" ref="AW7:AW64" si="8">IF(AV7&lt;=6,"LOW RISK", IF(AV7&lt;=12,"MODERATE RISK", IF(AV7&lt;=18,"HIGH RISK","VERY HIGH RISK")))</f>
        <v>HIGH RISK</v>
      </c>
    </row>
    <row r="8" spans="1:49" ht="150" x14ac:dyDescent="0.25">
      <c r="B8" s="20" t="str">
        <f>'[1]3.2-4.2 Resource Production'!$B$11</f>
        <v>Flooding</v>
      </c>
      <c r="C8" s="20">
        <v>6</v>
      </c>
      <c r="D8" s="21" t="s">
        <v>73</v>
      </c>
      <c r="E8" s="21" t="s">
        <v>64</v>
      </c>
      <c r="F8" s="20" t="s">
        <v>78</v>
      </c>
      <c r="G8" s="21">
        <v>80</v>
      </c>
      <c r="H8" s="21">
        <v>445.28899999999999</v>
      </c>
      <c r="I8" s="21" t="s">
        <v>66</v>
      </c>
      <c r="J8" s="22">
        <v>191639.09774436092</v>
      </c>
      <c r="K8" s="21">
        <v>296.142</v>
      </c>
      <c r="L8" s="23">
        <f t="shared" si="2"/>
        <v>0.66505572785314704</v>
      </c>
      <c r="M8" s="21">
        <v>5</v>
      </c>
      <c r="N8" s="21"/>
      <c r="O8" s="21">
        <v>80</v>
      </c>
      <c r="P8" s="21">
        <v>2</v>
      </c>
      <c r="Q8" s="23">
        <v>0.3</v>
      </c>
      <c r="R8" s="24">
        <v>3</v>
      </c>
      <c r="S8" s="33">
        <f>1-70%</f>
        <v>0.30000000000000004</v>
      </c>
      <c r="T8" s="24">
        <v>3</v>
      </c>
      <c r="U8" s="23">
        <v>0.17920945722890078</v>
      </c>
      <c r="V8" s="25">
        <v>3</v>
      </c>
      <c r="W8" s="23">
        <v>0.33471969889218012</v>
      </c>
      <c r="X8" s="21">
        <v>4</v>
      </c>
      <c r="Y8" s="26"/>
      <c r="Z8" s="26"/>
      <c r="AA8" s="25">
        <f t="shared" si="0"/>
        <v>3</v>
      </c>
      <c r="AB8" s="21"/>
      <c r="AC8" s="27">
        <f t="shared" si="3"/>
        <v>4</v>
      </c>
      <c r="AD8" s="28" t="str">
        <f t="shared" si="4"/>
        <v>MEDIUM HIGH</v>
      </c>
      <c r="AE8" s="29" t="s">
        <v>67</v>
      </c>
      <c r="AF8" s="30">
        <v>3</v>
      </c>
      <c r="AG8" s="29" t="s">
        <v>76</v>
      </c>
      <c r="AH8" s="21">
        <v>3</v>
      </c>
      <c r="AI8" s="29" t="s">
        <v>79</v>
      </c>
      <c r="AJ8" s="21">
        <v>3</v>
      </c>
      <c r="AK8" s="29" t="s">
        <v>70</v>
      </c>
      <c r="AL8" s="21">
        <v>3</v>
      </c>
      <c r="AM8" s="29" t="s">
        <v>71</v>
      </c>
      <c r="AN8" s="21">
        <v>3</v>
      </c>
      <c r="AO8" s="29" t="s">
        <v>72</v>
      </c>
      <c r="AP8" s="29">
        <v>3</v>
      </c>
      <c r="AQ8" s="25">
        <f t="shared" si="5"/>
        <v>3</v>
      </c>
      <c r="AR8" s="21"/>
      <c r="AS8" s="28">
        <f t="shared" si="6"/>
        <v>1.3333333333333333</v>
      </c>
      <c r="AT8" s="28" t="str">
        <f t="shared" si="7"/>
        <v>MEDIUM LOW</v>
      </c>
      <c r="AU8" s="31">
        <v>4</v>
      </c>
      <c r="AV8" s="28">
        <f t="shared" si="1"/>
        <v>24</v>
      </c>
      <c r="AW8" s="21" t="str">
        <f t="shared" si="8"/>
        <v>VERY HIGH RISK</v>
      </c>
    </row>
    <row r="9" spans="1:49" ht="150" x14ac:dyDescent="0.25">
      <c r="B9" s="20" t="str">
        <f>'[1]3.2-4.2 Resource Production'!$B$11</f>
        <v>Flooding</v>
      </c>
      <c r="C9" s="20">
        <v>6</v>
      </c>
      <c r="D9" s="21" t="s">
        <v>73</v>
      </c>
      <c r="E9" s="21" t="s">
        <v>74</v>
      </c>
      <c r="F9" s="20" t="s">
        <v>80</v>
      </c>
      <c r="G9" s="21">
        <v>280</v>
      </c>
      <c r="H9" s="21">
        <v>161.52099999999999</v>
      </c>
      <c r="I9" s="21" t="s">
        <v>81</v>
      </c>
      <c r="J9" s="22">
        <v>25991.031390134529</v>
      </c>
      <c r="K9" s="21">
        <v>107.292</v>
      </c>
      <c r="L9" s="23">
        <f t="shared" si="2"/>
        <v>0.664260374811944</v>
      </c>
      <c r="M9" s="21">
        <v>5</v>
      </c>
      <c r="N9" s="21"/>
      <c r="O9" s="21">
        <v>280</v>
      </c>
      <c r="P9" s="21">
        <v>4</v>
      </c>
      <c r="Q9" s="23">
        <v>4.0358744394618833E-2</v>
      </c>
      <c r="R9" s="24">
        <v>5</v>
      </c>
      <c r="S9" s="23">
        <f>1-55%</f>
        <v>0.44999999999999996</v>
      </c>
      <c r="T9" s="24">
        <v>4</v>
      </c>
      <c r="U9" s="23">
        <v>0.41418762885321414</v>
      </c>
      <c r="V9" s="25">
        <v>4</v>
      </c>
      <c r="W9" s="23">
        <v>0</v>
      </c>
      <c r="X9" s="21">
        <v>0</v>
      </c>
      <c r="Y9" s="26"/>
      <c r="Z9" s="26"/>
      <c r="AA9" s="25">
        <f t="shared" si="0"/>
        <v>3.4</v>
      </c>
      <c r="AB9" s="21"/>
      <c r="AC9" s="27">
        <f t="shared" si="3"/>
        <v>4.2</v>
      </c>
      <c r="AD9" s="28" t="str">
        <f t="shared" si="4"/>
        <v>HIGH</v>
      </c>
      <c r="AE9" s="29" t="s">
        <v>82</v>
      </c>
      <c r="AF9" s="30">
        <v>4</v>
      </c>
      <c r="AG9" s="29" t="s">
        <v>83</v>
      </c>
      <c r="AH9" s="21">
        <v>2</v>
      </c>
      <c r="AI9" s="29" t="s">
        <v>84</v>
      </c>
      <c r="AJ9" s="21">
        <v>3</v>
      </c>
      <c r="AK9" s="29" t="s">
        <v>70</v>
      </c>
      <c r="AL9" s="21">
        <v>3</v>
      </c>
      <c r="AM9" s="29" t="s">
        <v>71</v>
      </c>
      <c r="AN9" s="21">
        <v>3</v>
      </c>
      <c r="AO9" s="29" t="s">
        <v>72</v>
      </c>
      <c r="AP9" s="29">
        <v>3</v>
      </c>
      <c r="AQ9" s="25">
        <f t="shared" si="5"/>
        <v>3</v>
      </c>
      <c r="AR9" s="21"/>
      <c r="AS9" s="28">
        <f t="shared" si="6"/>
        <v>1.4000000000000001</v>
      </c>
      <c r="AT9" s="28" t="str">
        <f t="shared" si="7"/>
        <v>MEDIUM LOW</v>
      </c>
      <c r="AU9" s="31">
        <v>4</v>
      </c>
      <c r="AV9" s="28">
        <f t="shared" si="1"/>
        <v>24</v>
      </c>
      <c r="AW9" s="21" t="str">
        <f t="shared" si="8"/>
        <v>VERY HIGH RISK</v>
      </c>
    </row>
    <row r="10" spans="1:49" ht="150" x14ac:dyDescent="0.25">
      <c r="B10" s="20" t="str">
        <f>'[1]3.2-4.2 Resource Production'!$B$11</f>
        <v>Flooding</v>
      </c>
      <c r="C10" s="20">
        <v>6</v>
      </c>
      <c r="D10" s="21" t="s">
        <v>73</v>
      </c>
      <c r="E10" s="21" t="s">
        <v>64</v>
      </c>
      <c r="F10" s="20" t="s">
        <v>85</v>
      </c>
      <c r="G10" s="21">
        <v>195</v>
      </c>
      <c r="H10" s="21">
        <v>653.11300000000006</v>
      </c>
      <c r="I10" s="21" t="s">
        <v>66</v>
      </c>
      <c r="J10" s="22">
        <v>44937.188434695912</v>
      </c>
      <c r="K10" s="21">
        <v>197.74100000000001</v>
      </c>
      <c r="L10" s="23">
        <f t="shared" si="2"/>
        <v>0.30276690251151023</v>
      </c>
      <c r="M10" s="21">
        <v>3</v>
      </c>
      <c r="N10" s="21"/>
      <c r="O10" s="21">
        <v>195</v>
      </c>
      <c r="P10" s="21">
        <v>3</v>
      </c>
      <c r="Q10" s="23">
        <v>0</v>
      </c>
      <c r="R10" s="24">
        <v>5</v>
      </c>
      <c r="S10" s="23">
        <f>1-55%</f>
        <v>0.44999999999999996</v>
      </c>
      <c r="T10" s="24">
        <v>4</v>
      </c>
      <c r="U10" s="23">
        <v>0.23035829940607516</v>
      </c>
      <c r="V10" s="25">
        <v>3</v>
      </c>
      <c r="W10" s="23">
        <v>0.55837045044272571</v>
      </c>
      <c r="X10" s="21">
        <v>5</v>
      </c>
      <c r="Y10" s="26"/>
      <c r="Z10" s="26"/>
      <c r="AA10" s="25">
        <f t="shared" si="0"/>
        <v>4</v>
      </c>
      <c r="AB10" s="21"/>
      <c r="AC10" s="27">
        <f t="shared" si="3"/>
        <v>3.5</v>
      </c>
      <c r="AD10" s="28" t="str">
        <f t="shared" si="4"/>
        <v>MEDIUM HIGH</v>
      </c>
      <c r="AE10" s="29" t="s">
        <v>67</v>
      </c>
      <c r="AF10" s="30">
        <v>3</v>
      </c>
      <c r="AG10" s="29" t="s">
        <v>68</v>
      </c>
      <c r="AH10" s="21">
        <v>3</v>
      </c>
      <c r="AI10" s="29" t="s">
        <v>86</v>
      </c>
      <c r="AJ10" s="21">
        <v>3</v>
      </c>
      <c r="AK10" s="29" t="s">
        <v>70</v>
      </c>
      <c r="AL10" s="21">
        <v>3</v>
      </c>
      <c r="AM10" s="29" t="s">
        <v>71</v>
      </c>
      <c r="AN10" s="21">
        <v>3</v>
      </c>
      <c r="AO10" s="29" t="s">
        <v>72</v>
      </c>
      <c r="AP10" s="29">
        <v>3</v>
      </c>
      <c r="AQ10" s="25">
        <f t="shared" si="5"/>
        <v>3</v>
      </c>
      <c r="AR10" s="21"/>
      <c r="AS10" s="28">
        <f t="shared" si="6"/>
        <v>1.1666666666666667</v>
      </c>
      <c r="AT10" s="28" t="str">
        <f t="shared" si="7"/>
        <v>MEDIUM LOW</v>
      </c>
      <c r="AU10" s="31">
        <v>3</v>
      </c>
      <c r="AV10" s="28">
        <f t="shared" si="1"/>
        <v>18</v>
      </c>
      <c r="AW10" s="21" t="str">
        <f t="shared" si="8"/>
        <v>HIGH RISK</v>
      </c>
    </row>
    <row r="11" spans="1:49" ht="150" x14ac:dyDescent="0.25">
      <c r="B11" s="20" t="str">
        <f>'[1]3.2-4.2 Resource Production'!$B$11</f>
        <v>Flooding</v>
      </c>
      <c r="C11" s="20">
        <v>6</v>
      </c>
      <c r="D11" s="21" t="s">
        <v>73</v>
      </c>
      <c r="E11" s="21" t="s">
        <v>64</v>
      </c>
      <c r="F11" s="20" t="s">
        <v>87</v>
      </c>
      <c r="G11" s="21">
        <v>265</v>
      </c>
      <c r="H11" s="21">
        <v>732.83699999999999</v>
      </c>
      <c r="I11" s="21" t="s">
        <v>66</v>
      </c>
      <c r="J11" s="22">
        <v>144138.59424920127</v>
      </c>
      <c r="K11" s="21">
        <v>121.17777000000001</v>
      </c>
      <c r="L11" s="23">
        <f t="shared" si="2"/>
        <v>0.1653543284523025</v>
      </c>
      <c r="M11" s="21">
        <v>3</v>
      </c>
      <c r="N11" s="21"/>
      <c r="O11" s="21">
        <v>265</v>
      </c>
      <c r="P11" s="21">
        <v>4</v>
      </c>
      <c r="Q11" s="23">
        <v>1.437699680511182E-2</v>
      </c>
      <c r="R11" s="24">
        <v>5</v>
      </c>
      <c r="S11" s="23">
        <f>1-55%</f>
        <v>0.44999999999999996</v>
      </c>
      <c r="T11" s="24">
        <v>4</v>
      </c>
      <c r="U11" s="23">
        <v>0.25626435346468585</v>
      </c>
      <c r="V11" s="25">
        <v>3</v>
      </c>
      <c r="W11" s="23">
        <v>0.37234200784076132</v>
      </c>
      <c r="X11" s="21">
        <v>4</v>
      </c>
      <c r="Y11" s="26"/>
      <c r="Z11" s="26"/>
      <c r="AA11" s="25">
        <f t="shared" si="0"/>
        <v>4</v>
      </c>
      <c r="AB11" s="21"/>
      <c r="AC11" s="27">
        <f t="shared" si="3"/>
        <v>3.5</v>
      </c>
      <c r="AD11" s="28" t="str">
        <f t="shared" si="4"/>
        <v>MEDIUM HIGH</v>
      </c>
      <c r="AE11" s="29" t="s">
        <v>67</v>
      </c>
      <c r="AF11" s="30">
        <v>3</v>
      </c>
      <c r="AG11" s="29" t="s">
        <v>88</v>
      </c>
      <c r="AH11" s="21">
        <v>3</v>
      </c>
      <c r="AI11" s="29" t="s">
        <v>89</v>
      </c>
      <c r="AJ11" s="21">
        <v>3</v>
      </c>
      <c r="AK11" s="29" t="s">
        <v>70</v>
      </c>
      <c r="AL11" s="21">
        <v>3</v>
      </c>
      <c r="AM11" s="29" t="s">
        <v>71</v>
      </c>
      <c r="AN11" s="21">
        <v>3</v>
      </c>
      <c r="AO11" s="29" t="s">
        <v>72</v>
      </c>
      <c r="AP11" s="29">
        <v>3</v>
      </c>
      <c r="AQ11" s="25">
        <f t="shared" si="5"/>
        <v>3</v>
      </c>
      <c r="AR11" s="21"/>
      <c r="AS11" s="28">
        <f t="shared" si="6"/>
        <v>1.1666666666666667</v>
      </c>
      <c r="AT11" s="28" t="str">
        <f t="shared" si="7"/>
        <v>MEDIUM LOW</v>
      </c>
      <c r="AU11" s="31">
        <v>2</v>
      </c>
      <c r="AV11" s="28">
        <f t="shared" si="1"/>
        <v>12</v>
      </c>
      <c r="AW11" s="21" t="str">
        <f t="shared" si="8"/>
        <v>MODERATE RISK</v>
      </c>
    </row>
    <row r="12" spans="1:49" ht="150" x14ac:dyDescent="0.25">
      <c r="B12" s="20" t="str">
        <f>'[1]3.2-4.2 Resource Production'!$B$11</f>
        <v>Flooding</v>
      </c>
      <c r="C12" s="20">
        <v>6</v>
      </c>
      <c r="D12" s="21" t="s">
        <v>90</v>
      </c>
      <c r="E12" s="21" t="s">
        <v>64</v>
      </c>
      <c r="F12" s="20" t="s">
        <v>91</v>
      </c>
      <c r="G12" s="21">
        <v>185</v>
      </c>
      <c r="H12" s="21">
        <v>831.52300000000002</v>
      </c>
      <c r="I12" s="21" t="s">
        <v>66</v>
      </c>
      <c r="J12" s="22">
        <v>79398.740774715421</v>
      </c>
      <c r="K12" s="21">
        <v>435.88150000000002</v>
      </c>
      <c r="L12" s="23">
        <f t="shared" si="2"/>
        <v>0.52419656461697395</v>
      </c>
      <c r="M12" s="21">
        <v>5</v>
      </c>
      <c r="N12" s="21"/>
      <c r="O12" s="21">
        <v>185</v>
      </c>
      <c r="P12" s="21">
        <v>3</v>
      </c>
      <c r="Q12" s="23">
        <v>1.876329066422049E-2</v>
      </c>
      <c r="R12" s="24">
        <v>5</v>
      </c>
      <c r="S12" s="33">
        <f>1-80%</f>
        <v>0.19999999999999996</v>
      </c>
      <c r="T12" s="24">
        <v>3</v>
      </c>
      <c r="U12" s="23">
        <v>0.1730535415135841</v>
      </c>
      <c r="V12" s="25">
        <v>3</v>
      </c>
      <c r="W12" s="23">
        <v>0.47580283407674834</v>
      </c>
      <c r="X12" s="21">
        <v>4</v>
      </c>
      <c r="Y12" s="26"/>
      <c r="Z12" s="26"/>
      <c r="AA12" s="25">
        <f t="shared" si="0"/>
        <v>3.6</v>
      </c>
      <c r="AB12" s="21"/>
      <c r="AC12" s="27">
        <f t="shared" si="3"/>
        <v>4.3</v>
      </c>
      <c r="AD12" s="28" t="str">
        <f t="shared" si="4"/>
        <v>HIGH</v>
      </c>
      <c r="AE12" s="29" t="s">
        <v>67</v>
      </c>
      <c r="AF12" s="30">
        <v>3</v>
      </c>
      <c r="AG12" s="29" t="s">
        <v>88</v>
      </c>
      <c r="AH12" s="21">
        <v>3</v>
      </c>
      <c r="AI12" s="29" t="s">
        <v>92</v>
      </c>
      <c r="AJ12" s="21">
        <v>3</v>
      </c>
      <c r="AK12" s="29" t="s">
        <v>70</v>
      </c>
      <c r="AL12" s="21">
        <v>3</v>
      </c>
      <c r="AM12" s="29" t="s">
        <v>71</v>
      </c>
      <c r="AN12" s="21">
        <v>3</v>
      </c>
      <c r="AO12" s="29" t="s">
        <v>72</v>
      </c>
      <c r="AP12" s="29">
        <v>3</v>
      </c>
      <c r="AQ12" s="25">
        <f t="shared" si="5"/>
        <v>3</v>
      </c>
      <c r="AR12" s="21"/>
      <c r="AS12" s="28">
        <f t="shared" si="6"/>
        <v>1.4333333333333333</v>
      </c>
      <c r="AT12" s="28" t="str">
        <f t="shared" si="7"/>
        <v>MEDIUM LOW</v>
      </c>
      <c r="AU12" s="31">
        <v>4</v>
      </c>
      <c r="AV12" s="28">
        <f t="shared" si="1"/>
        <v>24</v>
      </c>
      <c r="AW12" s="21" t="str">
        <f t="shared" si="8"/>
        <v>VERY HIGH RISK</v>
      </c>
    </row>
    <row r="13" spans="1:49" ht="150" x14ac:dyDescent="0.25">
      <c r="B13" s="20" t="str">
        <f>'[1]3.2-4.2 Resource Production'!$B$11</f>
        <v>Flooding</v>
      </c>
      <c r="C13" s="20">
        <v>6</v>
      </c>
      <c r="D13" s="21" t="s">
        <v>63</v>
      </c>
      <c r="E13" s="21" t="s">
        <v>64</v>
      </c>
      <c r="F13" s="20" t="s">
        <v>93</v>
      </c>
      <c r="G13" s="21">
        <v>30</v>
      </c>
      <c r="H13" s="21">
        <v>47.748899999999999</v>
      </c>
      <c r="I13" s="21" t="s">
        <v>66</v>
      </c>
      <c r="J13" s="22">
        <v>95531.538461538468</v>
      </c>
      <c r="K13" s="21">
        <v>34.790900000000001</v>
      </c>
      <c r="L13" s="23">
        <f t="shared" si="2"/>
        <v>0.72862202061199322</v>
      </c>
      <c r="M13" s="21">
        <v>5</v>
      </c>
      <c r="N13" s="21"/>
      <c r="O13" s="21">
        <v>30</v>
      </c>
      <c r="P13" s="21">
        <v>1</v>
      </c>
      <c r="Q13" s="23">
        <v>0</v>
      </c>
      <c r="R13" s="24">
        <v>5</v>
      </c>
      <c r="S13" s="23">
        <f>1-55%</f>
        <v>0.44999999999999996</v>
      </c>
      <c r="T13" s="24">
        <v>4</v>
      </c>
      <c r="U13" s="23">
        <v>0.32670909696349026</v>
      </c>
      <c r="V13" s="25">
        <v>4</v>
      </c>
      <c r="W13" s="23">
        <v>0.27137797938800684</v>
      </c>
      <c r="X13" s="21">
        <v>3</v>
      </c>
      <c r="Y13" s="26"/>
      <c r="Z13" s="26"/>
      <c r="AA13" s="25">
        <f t="shared" si="0"/>
        <v>3.4</v>
      </c>
      <c r="AB13" s="21"/>
      <c r="AC13" s="27">
        <f t="shared" si="3"/>
        <v>4.2</v>
      </c>
      <c r="AD13" s="28" t="str">
        <f t="shared" si="4"/>
        <v>HIGH</v>
      </c>
      <c r="AE13" s="29" t="s">
        <v>67</v>
      </c>
      <c r="AF13" s="30">
        <v>3</v>
      </c>
      <c r="AG13" s="29" t="s">
        <v>68</v>
      </c>
      <c r="AH13" s="21">
        <v>3</v>
      </c>
      <c r="AI13" s="29"/>
      <c r="AJ13" s="21">
        <v>3</v>
      </c>
      <c r="AK13" s="29" t="s">
        <v>70</v>
      </c>
      <c r="AL13" s="21">
        <v>3</v>
      </c>
      <c r="AM13" s="29" t="s">
        <v>71</v>
      </c>
      <c r="AN13" s="21">
        <v>3</v>
      </c>
      <c r="AO13" s="29" t="s">
        <v>72</v>
      </c>
      <c r="AP13" s="29">
        <v>3</v>
      </c>
      <c r="AQ13" s="25">
        <f t="shared" si="5"/>
        <v>3</v>
      </c>
      <c r="AR13" s="21"/>
      <c r="AS13" s="28">
        <f t="shared" si="6"/>
        <v>1.4000000000000001</v>
      </c>
      <c r="AT13" s="28" t="str">
        <f t="shared" si="7"/>
        <v>MEDIUM LOW</v>
      </c>
      <c r="AU13" s="31">
        <v>4</v>
      </c>
      <c r="AV13" s="28">
        <f t="shared" si="1"/>
        <v>24</v>
      </c>
      <c r="AW13" s="21" t="str">
        <f t="shared" si="8"/>
        <v>VERY HIGH RISK</v>
      </c>
    </row>
    <row r="14" spans="1:49" ht="150" x14ac:dyDescent="0.25">
      <c r="B14" s="20" t="str">
        <f>'[1]3.2-4.2 Resource Production'!$B$11</f>
        <v>Flooding</v>
      </c>
      <c r="C14" s="20">
        <v>6</v>
      </c>
      <c r="D14" s="21" t="s">
        <v>73</v>
      </c>
      <c r="E14" s="21" t="s">
        <v>74</v>
      </c>
      <c r="F14" s="20" t="s">
        <v>94</v>
      </c>
      <c r="G14" s="21">
        <v>120</v>
      </c>
      <c r="H14" s="21">
        <v>761.83199999999999</v>
      </c>
      <c r="I14" s="21" t="s">
        <v>66</v>
      </c>
      <c r="J14" s="22">
        <v>150788.57142857142</v>
      </c>
      <c r="K14" s="21">
        <v>333.4572</v>
      </c>
      <c r="L14" s="23">
        <f t="shared" si="2"/>
        <v>0.43770437576788584</v>
      </c>
      <c r="M14" s="21">
        <v>4</v>
      </c>
      <c r="N14" s="21"/>
      <c r="O14" s="21">
        <v>120</v>
      </c>
      <c r="P14" s="21">
        <v>3</v>
      </c>
      <c r="Q14" s="23">
        <v>4.2857142857142858E-2</v>
      </c>
      <c r="R14" s="24">
        <v>5</v>
      </c>
      <c r="S14" s="23">
        <f>1-55%</f>
        <v>0.44999999999999996</v>
      </c>
      <c r="T14" s="24">
        <v>4</v>
      </c>
      <c r="U14" s="23">
        <v>8.2695397410452703E-2</v>
      </c>
      <c r="V14" s="25">
        <v>2</v>
      </c>
      <c r="W14" s="23">
        <v>0.16678480294868159</v>
      </c>
      <c r="X14" s="21">
        <v>3</v>
      </c>
      <c r="Y14" s="26"/>
      <c r="Z14" s="26"/>
      <c r="AA14" s="25">
        <f t="shared" si="0"/>
        <v>3.4</v>
      </c>
      <c r="AB14" s="21"/>
      <c r="AC14" s="27">
        <f t="shared" si="3"/>
        <v>3.7</v>
      </c>
      <c r="AD14" s="28" t="str">
        <f t="shared" si="4"/>
        <v>MEDIUM HIGH</v>
      </c>
      <c r="AE14" s="29" t="s">
        <v>67</v>
      </c>
      <c r="AF14" s="30">
        <v>3</v>
      </c>
      <c r="AG14" s="29" t="s">
        <v>68</v>
      </c>
      <c r="AH14" s="21">
        <v>3</v>
      </c>
      <c r="AI14" s="29" t="s">
        <v>95</v>
      </c>
      <c r="AJ14" s="21">
        <v>3</v>
      </c>
      <c r="AK14" s="29" t="s">
        <v>70</v>
      </c>
      <c r="AL14" s="21">
        <v>3</v>
      </c>
      <c r="AM14" s="29" t="s">
        <v>71</v>
      </c>
      <c r="AN14" s="21">
        <v>3</v>
      </c>
      <c r="AO14" s="29" t="s">
        <v>72</v>
      </c>
      <c r="AP14" s="29">
        <v>3</v>
      </c>
      <c r="AQ14" s="25">
        <f t="shared" si="5"/>
        <v>3</v>
      </c>
      <c r="AR14" s="21"/>
      <c r="AS14" s="28">
        <f t="shared" si="6"/>
        <v>1.2333333333333334</v>
      </c>
      <c r="AT14" s="28" t="str">
        <f t="shared" si="7"/>
        <v>MEDIUM LOW</v>
      </c>
      <c r="AU14" s="31">
        <v>4</v>
      </c>
      <c r="AV14" s="28">
        <f t="shared" si="1"/>
        <v>24</v>
      </c>
      <c r="AW14" s="21" t="str">
        <f t="shared" si="8"/>
        <v>VERY HIGH RISK</v>
      </c>
    </row>
    <row r="15" spans="1:49" ht="150" x14ac:dyDescent="0.25">
      <c r="B15" s="20" t="str">
        <f>'[1]3.2-4.2 Resource Production'!$B$11</f>
        <v>Flooding</v>
      </c>
      <c r="C15" s="20">
        <v>6</v>
      </c>
      <c r="D15" s="20" t="s">
        <v>63</v>
      </c>
      <c r="E15" s="21" t="s">
        <v>64</v>
      </c>
      <c r="F15" s="20" t="s">
        <v>96</v>
      </c>
      <c r="G15" s="21">
        <v>156</v>
      </c>
      <c r="H15" s="21">
        <v>425.52780000000001</v>
      </c>
      <c r="I15" s="21" t="s">
        <v>97</v>
      </c>
      <c r="J15" s="22">
        <v>32285.714285714286</v>
      </c>
      <c r="K15" s="21">
        <v>340.47147000000007</v>
      </c>
      <c r="L15" s="23">
        <f t="shared" si="2"/>
        <v>0.80011569161873808</v>
      </c>
      <c r="M15" s="21">
        <v>5</v>
      </c>
      <c r="N15" s="21"/>
      <c r="O15" s="21">
        <v>156</v>
      </c>
      <c r="P15" s="21">
        <v>3</v>
      </c>
      <c r="Q15" s="23">
        <v>0</v>
      </c>
      <c r="R15" s="24">
        <v>5</v>
      </c>
      <c r="S15" s="33">
        <f>1-70%</f>
        <v>0.30000000000000004</v>
      </c>
      <c r="T15" s="24">
        <v>3</v>
      </c>
      <c r="U15" s="23">
        <v>0.14805143165734413</v>
      </c>
      <c r="V15" s="25">
        <v>2</v>
      </c>
      <c r="W15" s="23">
        <v>0.19988541289194264</v>
      </c>
      <c r="X15" s="21">
        <v>3</v>
      </c>
      <c r="Y15" s="26"/>
      <c r="Z15" s="26"/>
      <c r="AA15" s="25">
        <f t="shared" si="0"/>
        <v>3.2</v>
      </c>
      <c r="AB15" s="21"/>
      <c r="AC15" s="27">
        <f t="shared" si="3"/>
        <v>4.0999999999999996</v>
      </c>
      <c r="AD15" s="28" t="str">
        <f t="shared" si="4"/>
        <v>HIGH</v>
      </c>
      <c r="AE15" s="29" t="s">
        <v>82</v>
      </c>
      <c r="AF15" s="30">
        <v>4</v>
      </c>
      <c r="AG15" s="29" t="s">
        <v>98</v>
      </c>
      <c r="AH15" s="21">
        <v>4</v>
      </c>
      <c r="AI15" s="29" t="s">
        <v>99</v>
      </c>
      <c r="AJ15" s="21">
        <v>3</v>
      </c>
      <c r="AK15" s="29" t="s">
        <v>70</v>
      </c>
      <c r="AL15" s="21">
        <v>3</v>
      </c>
      <c r="AM15" s="29" t="s">
        <v>71</v>
      </c>
      <c r="AN15" s="21">
        <v>3</v>
      </c>
      <c r="AO15" s="29" t="s">
        <v>72</v>
      </c>
      <c r="AP15" s="29">
        <v>3</v>
      </c>
      <c r="AQ15" s="25">
        <f t="shared" si="5"/>
        <v>3.3333333333333335</v>
      </c>
      <c r="AR15" s="21"/>
      <c r="AS15" s="28">
        <f t="shared" si="6"/>
        <v>1.2299999999999998</v>
      </c>
      <c r="AT15" s="28" t="str">
        <f t="shared" si="7"/>
        <v>MEDIUM LOW</v>
      </c>
      <c r="AU15" s="31">
        <v>4</v>
      </c>
      <c r="AV15" s="28">
        <f t="shared" si="1"/>
        <v>24</v>
      </c>
      <c r="AW15" s="21" t="str">
        <f t="shared" si="8"/>
        <v>VERY HIGH RISK</v>
      </c>
    </row>
    <row r="16" spans="1:49" ht="150" x14ac:dyDescent="0.25">
      <c r="B16" s="20" t="str">
        <f>'[1]3.2-4.2 Resource Production'!$B$11</f>
        <v>Flooding</v>
      </c>
      <c r="C16" s="20">
        <v>6</v>
      </c>
      <c r="D16" s="21" t="s">
        <v>90</v>
      </c>
      <c r="E16" s="21" t="s">
        <v>64</v>
      </c>
      <c r="F16" s="20" t="s">
        <v>100</v>
      </c>
      <c r="G16" s="21">
        <v>200</v>
      </c>
      <c r="H16" s="21">
        <v>990.38400000000001</v>
      </c>
      <c r="I16" s="21" t="s">
        <v>66</v>
      </c>
      <c r="J16" s="22">
        <v>97084.548104956266</v>
      </c>
      <c r="K16" s="21">
        <v>340.47147000000007</v>
      </c>
      <c r="L16" s="23">
        <f t="shared" si="2"/>
        <v>0.34377723186158105</v>
      </c>
      <c r="M16" s="21">
        <v>5</v>
      </c>
      <c r="N16" s="21"/>
      <c r="O16" s="21">
        <v>200</v>
      </c>
      <c r="P16" s="21">
        <v>3</v>
      </c>
      <c r="Q16" s="23">
        <v>0</v>
      </c>
      <c r="R16" s="24">
        <v>5</v>
      </c>
      <c r="S16" s="23">
        <f>1-55%</f>
        <v>0.44999999999999996</v>
      </c>
      <c r="T16" s="24">
        <v>4</v>
      </c>
      <c r="U16" s="23">
        <v>0.20779818736974748</v>
      </c>
      <c r="V16" s="25">
        <v>3</v>
      </c>
      <c r="W16" s="23">
        <v>0.71441986138709823</v>
      </c>
      <c r="X16" s="21">
        <v>5</v>
      </c>
      <c r="Y16" s="26"/>
      <c r="Z16" s="26"/>
      <c r="AA16" s="25">
        <f t="shared" si="0"/>
        <v>4</v>
      </c>
      <c r="AB16" s="21"/>
      <c r="AC16" s="27">
        <f t="shared" si="3"/>
        <v>4.5</v>
      </c>
      <c r="AD16" s="28" t="str">
        <f t="shared" si="4"/>
        <v>HIGH</v>
      </c>
      <c r="AE16" s="29" t="s">
        <v>67</v>
      </c>
      <c r="AF16" s="30">
        <v>3</v>
      </c>
      <c r="AG16" s="29" t="s">
        <v>68</v>
      </c>
      <c r="AH16" s="21">
        <v>3</v>
      </c>
      <c r="AI16" s="29" t="s">
        <v>101</v>
      </c>
      <c r="AJ16" s="21">
        <v>3</v>
      </c>
      <c r="AK16" s="29" t="s">
        <v>70</v>
      </c>
      <c r="AL16" s="21">
        <v>3</v>
      </c>
      <c r="AM16" s="29" t="s">
        <v>71</v>
      </c>
      <c r="AN16" s="21">
        <v>3</v>
      </c>
      <c r="AO16" s="29" t="s">
        <v>72</v>
      </c>
      <c r="AP16" s="29">
        <v>3</v>
      </c>
      <c r="AQ16" s="25">
        <f t="shared" si="5"/>
        <v>3</v>
      </c>
      <c r="AR16" s="21"/>
      <c r="AS16" s="28">
        <f t="shared" si="6"/>
        <v>1.5</v>
      </c>
      <c r="AT16" s="28" t="str">
        <f t="shared" si="7"/>
        <v>MEDIUM LOW</v>
      </c>
      <c r="AU16" s="31">
        <v>3</v>
      </c>
      <c r="AV16" s="28">
        <f t="shared" si="1"/>
        <v>18</v>
      </c>
      <c r="AW16" s="21" t="str">
        <f t="shared" si="8"/>
        <v>HIGH RISK</v>
      </c>
    </row>
    <row r="17" spans="2:49" ht="150" x14ac:dyDescent="0.25">
      <c r="B17" s="20" t="str">
        <f>'[1]3.2-4.2 Resource Production'!$B$11</f>
        <v>Flooding</v>
      </c>
      <c r="C17" s="20">
        <v>6</v>
      </c>
      <c r="D17" s="21" t="s">
        <v>73</v>
      </c>
      <c r="E17" s="21" t="s">
        <v>64</v>
      </c>
      <c r="F17" s="20" t="s">
        <v>102</v>
      </c>
      <c r="G17" s="21">
        <v>325</v>
      </c>
      <c r="H17" s="21">
        <v>802.99800000000005</v>
      </c>
      <c r="I17" s="21" t="s">
        <v>66</v>
      </c>
      <c r="J17" s="22">
        <v>131159.44700460829</v>
      </c>
      <c r="K17" s="21">
        <v>420.012</v>
      </c>
      <c r="L17" s="23">
        <f t="shared" si="2"/>
        <v>0.52305485194234602</v>
      </c>
      <c r="M17" s="21">
        <v>5</v>
      </c>
      <c r="N17" s="21"/>
      <c r="O17" s="21">
        <v>325</v>
      </c>
      <c r="P17" s="21">
        <v>4</v>
      </c>
      <c r="Q17" s="23">
        <v>0</v>
      </c>
      <c r="R17" s="24">
        <v>5</v>
      </c>
      <c r="S17" s="23">
        <f>1-55%</f>
        <v>0.44999999999999996</v>
      </c>
      <c r="T17" s="24">
        <v>4</v>
      </c>
      <c r="U17" s="23">
        <v>0.20267796432867827</v>
      </c>
      <c r="V17" s="25">
        <v>3</v>
      </c>
      <c r="W17" s="23">
        <v>0.29347395634858364</v>
      </c>
      <c r="X17" s="21">
        <v>3</v>
      </c>
      <c r="Y17" s="26"/>
      <c r="Z17" s="26"/>
      <c r="AA17" s="25">
        <f t="shared" si="0"/>
        <v>3.8</v>
      </c>
      <c r="AB17" s="21"/>
      <c r="AC17" s="27">
        <f t="shared" si="3"/>
        <v>4.4000000000000004</v>
      </c>
      <c r="AD17" s="28" t="str">
        <f t="shared" si="4"/>
        <v>HIGH</v>
      </c>
      <c r="AE17" s="29" t="s">
        <v>67</v>
      </c>
      <c r="AF17" s="30">
        <v>3</v>
      </c>
      <c r="AG17" s="29" t="s">
        <v>68</v>
      </c>
      <c r="AH17" s="21">
        <v>3</v>
      </c>
      <c r="AI17" s="29" t="s">
        <v>103</v>
      </c>
      <c r="AJ17" s="21">
        <v>3</v>
      </c>
      <c r="AK17" s="29" t="s">
        <v>70</v>
      </c>
      <c r="AL17" s="21">
        <v>3</v>
      </c>
      <c r="AM17" s="29" t="s">
        <v>71</v>
      </c>
      <c r="AN17" s="21">
        <v>3</v>
      </c>
      <c r="AO17" s="29" t="s">
        <v>72</v>
      </c>
      <c r="AP17" s="29">
        <v>3</v>
      </c>
      <c r="AQ17" s="25">
        <f t="shared" si="5"/>
        <v>3</v>
      </c>
      <c r="AR17" s="21"/>
      <c r="AS17" s="28">
        <f t="shared" si="6"/>
        <v>1.4666666666666668</v>
      </c>
      <c r="AT17" s="28" t="str">
        <f t="shared" si="7"/>
        <v>MEDIUM LOW</v>
      </c>
      <c r="AU17" s="31">
        <v>4</v>
      </c>
      <c r="AV17" s="28">
        <f t="shared" si="1"/>
        <v>24</v>
      </c>
      <c r="AW17" s="21" t="str">
        <f t="shared" si="8"/>
        <v>VERY HIGH RISK</v>
      </c>
    </row>
    <row r="18" spans="2:49" ht="150" x14ac:dyDescent="0.25">
      <c r="B18" s="20" t="str">
        <f>'[1]3.2-4.2 Resource Production'!$B$11</f>
        <v>Flooding</v>
      </c>
      <c r="C18" s="20">
        <v>6</v>
      </c>
      <c r="D18" s="21" t="s">
        <v>73</v>
      </c>
      <c r="E18" s="21" t="s">
        <v>64</v>
      </c>
      <c r="F18" s="20" t="s">
        <v>104</v>
      </c>
      <c r="G18" s="21">
        <v>20</v>
      </c>
      <c r="H18" s="21">
        <v>64.236990000000006</v>
      </c>
      <c r="I18" s="21" t="s">
        <v>97</v>
      </c>
      <c r="J18" s="22">
        <v>30000</v>
      </c>
      <c r="K18" s="21">
        <v>55.137720000000002</v>
      </c>
      <c r="L18" s="23">
        <f t="shared" si="2"/>
        <v>0.85834843755910728</v>
      </c>
      <c r="M18" s="21">
        <v>5</v>
      </c>
      <c r="N18" s="21"/>
      <c r="O18" s="21">
        <v>20</v>
      </c>
      <c r="P18" s="21">
        <v>1</v>
      </c>
      <c r="Q18" s="23">
        <v>0</v>
      </c>
      <c r="R18" s="24">
        <v>5</v>
      </c>
      <c r="S18" s="23">
        <f>1-55%</f>
        <v>0.44999999999999996</v>
      </c>
      <c r="T18" s="24">
        <v>4</v>
      </c>
      <c r="U18" s="23">
        <v>4.6702063717493608E-2</v>
      </c>
      <c r="V18" s="25">
        <v>1</v>
      </c>
      <c r="W18" s="23">
        <v>0.14165187378798413</v>
      </c>
      <c r="X18" s="21">
        <v>2</v>
      </c>
      <c r="Y18" s="26"/>
      <c r="Z18" s="26"/>
      <c r="AA18" s="25">
        <f t="shared" si="0"/>
        <v>2.6</v>
      </c>
      <c r="AB18" s="21"/>
      <c r="AC18" s="27">
        <f t="shared" si="3"/>
        <v>3.8</v>
      </c>
      <c r="AD18" s="28" t="str">
        <f t="shared" si="4"/>
        <v>MEDIUM HIGH</v>
      </c>
      <c r="AE18" s="29" t="s">
        <v>82</v>
      </c>
      <c r="AF18" s="30">
        <v>4</v>
      </c>
      <c r="AG18" s="29" t="s">
        <v>105</v>
      </c>
      <c r="AH18" s="21"/>
      <c r="AI18" s="29" t="s">
        <v>106</v>
      </c>
      <c r="AJ18" s="21">
        <v>3</v>
      </c>
      <c r="AK18" s="29" t="s">
        <v>70</v>
      </c>
      <c r="AL18" s="21">
        <v>3</v>
      </c>
      <c r="AM18" s="29" t="s">
        <v>71</v>
      </c>
      <c r="AN18" s="21">
        <v>3</v>
      </c>
      <c r="AO18" s="29" t="s">
        <v>72</v>
      </c>
      <c r="AP18" s="29">
        <v>3</v>
      </c>
      <c r="AQ18" s="25">
        <f t="shared" si="5"/>
        <v>2.6666666666666665</v>
      </c>
      <c r="AR18" s="21"/>
      <c r="AS18" s="28">
        <f t="shared" si="6"/>
        <v>1.425</v>
      </c>
      <c r="AT18" s="28" t="str">
        <f t="shared" si="7"/>
        <v>MEDIUM LOW</v>
      </c>
      <c r="AU18" s="31">
        <v>4</v>
      </c>
      <c r="AV18" s="28">
        <f t="shared" si="1"/>
        <v>24</v>
      </c>
      <c r="AW18" s="21" t="str">
        <f t="shared" si="8"/>
        <v>VERY HIGH RISK</v>
      </c>
    </row>
    <row r="19" spans="2:49" ht="150" x14ac:dyDescent="0.25">
      <c r="B19" s="20" t="str">
        <f>'[1]3.2-4.2 Resource Production'!$B$11</f>
        <v>Flooding</v>
      </c>
      <c r="C19" s="20">
        <v>6</v>
      </c>
      <c r="D19" s="21" t="s">
        <v>73</v>
      </c>
      <c r="E19" s="21" t="s">
        <v>74</v>
      </c>
      <c r="F19" s="20" t="s">
        <v>107</v>
      </c>
      <c r="G19" s="21">
        <v>90</v>
      </c>
      <c r="H19" s="21">
        <v>315.47030000000001</v>
      </c>
      <c r="I19" s="21" t="s">
        <v>81</v>
      </c>
      <c r="J19" s="22">
        <v>24580</v>
      </c>
      <c r="K19" s="21">
        <v>108.05499</v>
      </c>
      <c r="L19" s="23">
        <f t="shared" si="2"/>
        <v>0.34252032600216248</v>
      </c>
      <c r="M19" s="21">
        <v>4</v>
      </c>
      <c r="N19" s="21"/>
      <c r="O19" s="21">
        <v>90</v>
      </c>
      <c r="P19" s="21">
        <v>2</v>
      </c>
      <c r="Q19" s="23">
        <v>3.7499999999999999E-2</v>
      </c>
      <c r="R19" s="24">
        <v>5</v>
      </c>
      <c r="S19" s="33">
        <f>1-50%</f>
        <v>0.5</v>
      </c>
      <c r="T19" s="24">
        <v>4</v>
      </c>
      <c r="U19" s="23">
        <v>0.2282306765486323</v>
      </c>
      <c r="V19" s="25">
        <v>3</v>
      </c>
      <c r="W19" s="23">
        <v>9.2107878301063525E-2</v>
      </c>
      <c r="X19" s="21">
        <v>2</v>
      </c>
      <c r="Y19" s="26"/>
      <c r="Z19" s="26"/>
      <c r="AA19" s="25">
        <f t="shared" si="0"/>
        <v>3.2</v>
      </c>
      <c r="AB19" s="21"/>
      <c r="AC19" s="27">
        <f t="shared" si="3"/>
        <v>3.6</v>
      </c>
      <c r="AD19" s="28" t="str">
        <f t="shared" si="4"/>
        <v>MEDIUM HIGH</v>
      </c>
      <c r="AE19" s="29" t="s">
        <v>82</v>
      </c>
      <c r="AF19" s="30">
        <v>4</v>
      </c>
      <c r="AG19" s="29" t="s">
        <v>108</v>
      </c>
      <c r="AH19" s="21">
        <v>2</v>
      </c>
      <c r="AI19" s="29" t="s">
        <v>109</v>
      </c>
      <c r="AJ19" s="21">
        <v>3</v>
      </c>
      <c r="AK19" s="29" t="s">
        <v>70</v>
      </c>
      <c r="AL19" s="21">
        <v>3</v>
      </c>
      <c r="AM19" s="29" t="s">
        <v>71</v>
      </c>
      <c r="AN19" s="21">
        <v>3</v>
      </c>
      <c r="AO19" s="29" t="s">
        <v>72</v>
      </c>
      <c r="AP19" s="29">
        <v>3</v>
      </c>
      <c r="AQ19" s="25">
        <f t="shared" si="5"/>
        <v>3</v>
      </c>
      <c r="AR19" s="21"/>
      <c r="AS19" s="28">
        <f t="shared" si="6"/>
        <v>1.2</v>
      </c>
      <c r="AT19" s="28" t="str">
        <f t="shared" si="7"/>
        <v>MEDIUM LOW</v>
      </c>
      <c r="AU19" s="31">
        <v>3</v>
      </c>
      <c r="AV19" s="28">
        <f t="shared" si="1"/>
        <v>18</v>
      </c>
      <c r="AW19" s="21" t="str">
        <f t="shared" si="8"/>
        <v>HIGH RISK</v>
      </c>
    </row>
    <row r="20" spans="2:49" ht="150" x14ac:dyDescent="0.25">
      <c r="B20" s="20" t="str">
        <f>'[1]3.2-4.2 Resource Production'!$B$11</f>
        <v>Flooding</v>
      </c>
      <c r="C20" s="20">
        <v>6</v>
      </c>
      <c r="D20" s="21" t="s">
        <v>73</v>
      </c>
      <c r="E20" s="21" t="s">
        <v>74</v>
      </c>
      <c r="F20" s="20" t="s">
        <v>110</v>
      </c>
      <c r="G20" s="21">
        <v>260</v>
      </c>
      <c r="H20" s="21">
        <v>604.86969999999997</v>
      </c>
      <c r="I20" s="21" t="s">
        <v>66</v>
      </c>
      <c r="J20" s="22">
        <v>119700</v>
      </c>
      <c r="K20" s="21">
        <v>154.2884</v>
      </c>
      <c r="L20" s="23">
        <f t="shared" si="2"/>
        <v>0.25507708519702676</v>
      </c>
      <c r="M20" s="21">
        <v>3</v>
      </c>
      <c r="N20" s="21"/>
      <c r="O20" s="21">
        <v>260</v>
      </c>
      <c r="P20" s="21">
        <v>2</v>
      </c>
      <c r="Q20" s="23">
        <v>7.4999999999999997E-2</v>
      </c>
      <c r="R20" s="24">
        <v>4</v>
      </c>
      <c r="S20" s="23">
        <f>1-55%</f>
        <v>0.44999999999999996</v>
      </c>
      <c r="T20" s="24">
        <v>4</v>
      </c>
      <c r="U20" s="23">
        <v>5.9516950510167733E-2</v>
      </c>
      <c r="V20" s="25">
        <v>2</v>
      </c>
      <c r="W20" s="23">
        <v>4.8257831397406747E-2</v>
      </c>
      <c r="X20" s="21">
        <v>1</v>
      </c>
      <c r="Y20" s="26"/>
      <c r="Z20" s="26"/>
      <c r="AA20" s="25">
        <f t="shared" si="0"/>
        <v>2.6</v>
      </c>
      <c r="AB20" s="21"/>
      <c r="AC20" s="27">
        <f t="shared" si="3"/>
        <v>2.8</v>
      </c>
      <c r="AD20" s="28" t="str">
        <f t="shared" si="4"/>
        <v>MEDIUM</v>
      </c>
      <c r="AE20" s="29" t="s">
        <v>67</v>
      </c>
      <c r="AF20" s="30">
        <v>3</v>
      </c>
      <c r="AG20" s="29" t="s">
        <v>111</v>
      </c>
      <c r="AH20" s="21">
        <v>3</v>
      </c>
      <c r="AI20" s="29" t="s">
        <v>112</v>
      </c>
      <c r="AJ20" s="21">
        <v>3</v>
      </c>
      <c r="AK20" s="29" t="s">
        <v>70</v>
      </c>
      <c r="AL20" s="21">
        <v>3</v>
      </c>
      <c r="AM20" s="29" t="s">
        <v>71</v>
      </c>
      <c r="AN20" s="21">
        <v>3</v>
      </c>
      <c r="AO20" s="29" t="s">
        <v>72</v>
      </c>
      <c r="AP20" s="29">
        <v>3</v>
      </c>
      <c r="AQ20" s="25">
        <f t="shared" si="5"/>
        <v>3</v>
      </c>
      <c r="AR20" s="21"/>
      <c r="AS20" s="28">
        <f t="shared" si="6"/>
        <v>0.93333333333333324</v>
      </c>
      <c r="AT20" s="28" t="str">
        <f t="shared" si="7"/>
        <v>LOW</v>
      </c>
      <c r="AU20" s="31">
        <v>3</v>
      </c>
      <c r="AV20" s="28">
        <f t="shared" si="1"/>
        <v>18</v>
      </c>
      <c r="AW20" s="21" t="str">
        <f t="shared" si="8"/>
        <v>HIGH RISK</v>
      </c>
    </row>
    <row r="21" spans="2:49" ht="150" x14ac:dyDescent="0.25">
      <c r="B21" s="20" t="str">
        <f>'[1]3.2-4.2 Resource Production'!$B$11</f>
        <v>Flooding</v>
      </c>
      <c r="C21" s="20">
        <v>6</v>
      </c>
      <c r="D21" s="20" t="s">
        <v>63</v>
      </c>
      <c r="E21" s="21" t="s">
        <v>64</v>
      </c>
      <c r="F21" s="20" t="s">
        <v>113</v>
      </c>
      <c r="G21" s="21">
        <v>430</v>
      </c>
      <c r="H21" s="21">
        <v>699.63199999999995</v>
      </c>
      <c r="I21" s="21" t="s">
        <v>66</v>
      </c>
      <c r="J21" s="22">
        <v>154800</v>
      </c>
      <c r="K21" s="21">
        <v>110.88440000000001</v>
      </c>
      <c r="L21" s="23">
        <f t="shared" si="2"/>
        <v>0.15848960596427838</v>
      </c>
      <c r="M21" s="21">
        <v>2</v>
      </c>
      <c r="N21" s="21"/>
      <c r="O21" s="21">
        <v>430</v>
      </c>
      <c r="P21" s="21">
        <v>4</v>
      </c>
      <c r="Q21" s="23">
        <v>3.7499999999999999E-2</v>
      </c>
      <c r="R21" s="24">
        <v>5</v>
      </c>
      <c r="S21" s="23">
        <f>1-55%</f>
        <v>0.44999999999999996</v>
      </c>
      <c r="T21" s="24">
        <v>4</v>
      </c>
      <c r="U21" s="23">
        <v>7.4825050883893254E-2</v>
      </c>
      <c r="V21" s="25">
        <v>2</v>
      </c>
      <c r="W21" s="23">
        <v>0.15811169300432229</v>
      </c>
      <c r="X21" s="21">
        <v>3</v>
      </c>
      <c r="Y21" s="26"/>
      <c r="Z21" s="26"/>
      <c r="AA21" s="25">
        <f t="shared" si="0"/>
        <v>3.6</v>
      </c>
      <c r="AB21" s="21"/>
      <c r="AC21" s="27">
        <f t="shared" si="3"/>
        <v>2.8</v>
      </c>
      <c r="AD21" s="28" t="str">
        <f t="shared" si="4"/>
        <v>MEDIUM</v>
      </c>
      <c r="AE21" s="29" t="s">
        <v>67</v>
      </c>
      <c r="AF21" s="30">
        <v>3</v>
      </c>
      <c r="AG21" s="29" t="s">
        <v>111</v>
      </c>
      <c r="AH21" s="21">
        <v>3</v>
      </c>
      <c r="AI21" s="29" t="s">
        <v>114</v>
      </c>
      <c r="AJ21" s="21">
        <v>3</v>
      </c>
      <c r="AK21" s="29" t="s">
        <v>70</v>
      </c>
      <c r="AL21" s="21">
        <v>3</v>
      </c>
      <c r="AM21" s="29" t="s">
        <v>71</v>
      </c>
      <c r="AN21" s="21">
        <v>3</v>
      </c>
      <c r="AO21" s="29" t="s">
        <v>72</v>
      </c>
      <c r="AP21" s="29">
        <v>3</v>
      </c>
      <c r="AQ21" s="25">
        <f t="shared" si="5"/>
        <v>3</v>
      </c>
      <c r="AR21" s="21"/>
      <c r="AS21" s="28">
        <f t="shared" si="6"/>
        <v>0.93333333333333324</v>
      </c>
      <c r="AT21" s="28" t="str">
        <f t="shared" si="7"/>
        <v>LOW</v>
      </c>
      <c r="AU21" s="31">
        <v>2</v>
      </c>
      <c r="AV21" s="28">
        <f t="shared" si="1"/>
        <v>12</v>
      </c>
      <c r="AW21" s="21" t="str">
        <f t="shared" si="8"/>
        <v>MODERATE RISK</v>
      </c>
    </row>
    <row r="22" spans="2:49" ht="150" x14ac:dyDescent="0.25">
      <c r="B22" s="20" t="str">
        <f>'[1]3.2-4.2 Resource Production'!$B$11</f>
        <v>Flooding</v>
      </c>
      <c r="C22" s="20">
        <v>6</v>
      </c>
      <c r="D22" s="21" t="s">
        <v>90</v>
      </c>
      <c r="E22" s="21" t="s">
        <v>64</v>
      </c>
      <c r="F22" s="20" t="s">
        <v>115</v>
      </c>
      <c r="G22" s="21">
        <v>150</v>
      </c>
      <c r="H22" s="21">
        <v>425.65999999999997</v>
      </c>
      <c r="I22" s="21" t="s">
        <v>66</v>
      </c>
      <c r="J22" s="22">
        <v>292200</v>
      </c>
      <c r="K22" s="21">
        <v>247.35237899999998</v>
      </c>
      <c r="L22" s="23">
        <f t="shared" si="2"/>
        <v>0.58110317859324345</v>
      </c>
      <c r="M22" s="21">
        <v>5</v>
      </c>
      <c r="N22" s="21"/>
      <c r="O22" s="21">
        <v>150</v>
      </c>
      <c r="P22" s="21">
        <v>3</v>
      </c>
      <c r="Q22" s="23">
        <v>7.4999999999999997E-2</v>
      </c>
      <c r="R22" s="24">
        <v>4</v>
      </c>
      <c r="S22" s="23">
        <f>1-55%</f>
        <v>0.44999999999999996</v>
      </c>
      <c r="T22" s="24">
        <v>4</v>
      </c>
      <c r="U22" s="23">
        <v>0.25619038669360522</v>
      </c>
      <c r="V22" s="25">
        <v>3</v>
      </c>
      <c r="W22" s="23">
        <v>0.41889771178875163</v>
      </c>
      <c r="X22" s="21">
        <v>4</v>
      </c>
      <c r="Y22" s="26"/>
      <c r="Z22" s="26"/>
      <c r="AA22" s="25">
        <f t="shared" si="0"/>
        <v>3.6</v>
      </c>
      <c r="AB22" s="21"/>
      <c r="AC22" s="27">
        <f t="shared" si="3"/>
        <v>4.3</v>
      </c>
      <c r="AD22" s="28" t="str">
        <f t="shared" si="4"/>
        <v>HIGH</v>
      </c>
      <c r="AE22" s="29" t="s">
        <v>67</v>
      </c>
      <c r="AF22" s="30">
        <v>3</v>
      </c>
      <c r="AG22" s="29" t="s">
        <v>76</v>
      </c>
      <c r="AH22" s="21">
        <v>3</v>
      </c>
      <c r="AI22" s="29" t="s">
        <v>112</v>
      </c>
      <c r="AJ22" s="21">
        <v>3</v>
      </c>
      <c r="AK22" s="29" t="s">
        <v>70</v>
      </c>
      <c r="AL22" s="21">
        <v>3</v>
      </c>
      <c r="AM22" s="29" t="s">
        <v>71</v>
      </c>
      <c r="AN22" s="21">
        <v>3</v>
      </c>
      <c r="AO22" s="29" t="s">
        <v>72</v>
      </c>
      <c r="AP22" s="29">
        <v>3</v>
      </c>
      <c r="AQ22" s="25">
        <f t="shared" si="5"/>
        <v>3</v>
      </c>
      <c r="AR22" s="21"/>
      <c r="AS22" s="28">
        <f t="shared" si="6"/>
        <v>1.4333333333333333</v>
      </c>
      <c r="AT22" s="28" t="str">
        <f t="shared" si="7"/>
        <v>MEDIUM LOW</v>
      </c>
      <c r="AU22" s="31">
        <v>4</v>
      </c>
      <c r="AV22" s="28">
        <f t="shared" si="1"/>
        <v>24</v>
      </c>
      <c r="AW22" s="21" t="str">
        <f t="shared" si="8"/>
        <v>VERY HIGH RISK</v>
      </c>
    </row>
    <row r="23" spans="2:49" ht="150" x14ac:dyDescent="0.25">
      <c r="B23" s="20" t="str">
        <f>'[1]3.2-4.2 Resource Production'!$B$11</f>
        <v>Flooding</v>
      </c>
      <c r="C23" s="20">
        <v>6</v>
      </c>
      <c r="D23" s="21" t="s">
        <v>90</v>
      </c>
      <c r="E23" s="21" t="s">
        <v>64</v>
      </c>
      <c r="F23" s="20" t="s">
        <v>116</v>
      </c>
      <c r="G23" s="21">
        <v>78</v>
      </c>
      <c r="H23" s="21">
        <v>709.82899999999995</v>
      </c>
      <c r="I23" s="21" t="s">
        <v>66</v>
      </c>
      <c r="J23" s="22">
        <v>166033.23782234956</v>
      </c>
      <c r="K23" s="21">
        <v>317.80549999999994</v>
      </c>
      <c r="L23" s="23">
        <f t="shared" si="2"/>
        <v>0.44772121172845847</v>
      </c>
      <c r="M23" s="21">
        <v>4</v>
      </c>
      <c r="N23" s="21"/>
      <c r="O23" s="21">
        <v>78</v>
      </c>
      <c r="P23" s="21">
        <v>1</v>
      </c>
      <c r="Q23" s="23">
        <v>5.1575931232091692E-2</v>
      </c>
      <c r="R23" s="24">
        <v>4</v>
      </c>
      <c r="S23" s="33">
        <f>1-60%</f>
        <v>0.4</v>
      </c>
      <c r="T23" s="24">
        <v>4</v>
      </c>
      <c r="U23" s="23">
        <v>0.1005876063108157</v>
      </c>
      <c r="V23" s="25">
        <v>2</v>
      </c>
      <c r="W23" s="23">
        <v>0.16972820214446016</v>
      </c>
      <c r="X23" s="21">
        <v>3</v>
      </c>
      <c r="Y23" s="26"/>
      <c r="Z23" s="26"/>
      <c r="AA23" s="25">
        <f t="shared" si="0"/>
        <v>2.8</v>
      </c>
      <c r="AB23" s="21"/>
      <c r="AC23" s="27">
        <f t="shared" si="3"/>
        <v>3.4</v>
      </c>
      <c r="AD23" s="28" t="str">
        <f t="shared" si="4"/>
        <v>MEDIUM HIGH</v>
      </c>
      <c r="AE23" s="29" t="s">
        <v>67</v>
      </c>
      <c r="AF23" s="30">
        <v>3</v>
      </c>
      <c r="AG23" s="29" t="s">
        <v>111</v>
      </c>
      <c r="AH23" s="21">
        <v>3</v>
      </c>
      <c r="AI23" s="29" t="s">
        <v>117</v>
      </c>
      <c r="AJ23" s="21">
        <v>3</v>
      </c>
      <c r="AK23" s="29" t="s">
        <v>70</v>
      </c>
      <c r="AL23" s="21">
        <v>3</v>
      </c>
      <c r="AM23" s="29" t="s">
        <v>71</v>
      </c>
      <c r="AN23" s="21">
        <v>3</v>
      </c>
      <c r="AO23" s="29" t="s">
        <v>72</v>
      </c>
      <c r="AP23" s="29">
        <v>3</v>
      </c>
      <c r="AQ23" s="25">
        <f t="shared" si="5"/>
        <v>3</v>
      </c>
      <c r="AR23" s="21"/>
      <c r="AS23" s="28">
        <f t="shared" si="6"/>
        <v>1.1333333333333333</v>
      </c>
      <c r="AT23" s="28" t="str">
        <f t="shared" si="7"/>
        <v>MEDIUM LOW</v>
      </c>
      <c r="AU23" s="31">
        <v>4</v>
      </c>
      <c r="AV23" s="28">
        <f t="shared" si="1"/>
        <v>24</v>
      </c>
      <c r="AW23" s="21" t="str">
        <f t="shared" si="8"/>
        <v>VERY HIGH RISK</v>
      </c>
    </row>
    <row r="24" spans="2:49" ht="150" x14ac:dyDescent="0.25">
      <c r="B24" s="20" t="str">
        <f>'[1]3.2-4.2 Resource Production'!$B$11</f>
        <v>Flooding</v>
      </c>
      <c r="C24" s="20">
        <v>6</v>
      </c>
      <c r="D24" s="21" t="s">
        <v>73</v>
      </c>
      <c r="E24" s="21" t="s">
        <v>64</v>
      </c>
      <c r="F24" s="20" t="s">
        <v>118</v>
      </c>
      <c r="G24" s="21">
        <v>29</v>
      </c>
      <c r="H24" s="21">
        <v>108.9958</v>
      </c>
      <c r="I24" s="21" t="s">
        <v>66</v>
      </c>
      <c r="J24" s="22">
        <v>49950</v>
      </c>
      <c r="K24" s="21">
        <v>68.487799999999993</v>
      </c>
      <c r="L24" s="23">
        <f>K24/H25</f>
        <v>0.38494241696971054</v>
      </c>
      <c r="M24" s="21">
        <v>4</v>
      </c>
      <c r="N24" s="21"/>
      <c r="O24" s="21">
        <v>29</v>
      </c>
      <c r="P24" s="21">
        <v>1</v>
      </c>
      <c r="Q24" s="23">
        <v>9.375E-2</v>
      </c>
      <c r="R24" s="24">
        <v>4</v>
      </c>
      <c r="S24" s="33">
        <f>1-70%</f>
        <v>0.30000000000000004</v>
      </c>
      <c r="T24" s="24">
        <v>3</v>
      </c>
      <c r="U24" s="23">
        <v>0.2642303648397461</v>
      </c>
      <c r="V24" s="25">
        <v>3</v>
      </c>
      <c r="W24" s="23">
        <v>0.37164734787945958</v>
      </c>
      <c r="X24" s="21">
        <v>4</v>
      </c>
      <c r="Y24" s="26"/>
      <c r="Z24" s="26"/>
      <c r="AA24" s="25">
        <f t="shared" si="0"/>
        <v>3</v>
      </c>
      <c r="AB24" s="21"/>
      <c r="AC24" s="27">
        <f t="shared" si="3"/>
        <v>3.5</v>
      </c>
      <c r="AD24" s="28" t="str">
        <f t="shared" si="4"/>
        <v>MEDIUM HIGH</v>
      </c>
      <c r="AE24" s="29" t="s">
        <v>67</v>
      </c>
      <c r="AF24" s="30">
        <v>3</v>
      </c>
      <c r="AG24" s="29" t="s">
        <v>111</v>
      </c>
      <c r="AH24" s="21">
        <v>3</v>
      </c>
      <c r="AI24" s="29" t="s">
        <v>119</v>
      </c>
      <c r="AJ24" s="21">
        <v>3</v>
      </c>
      <c r="AK24" s="29" t="s">
        <v>70</v>
      </c>
      <c r="AL24" s="21">
        <v>3</v>
      </c>
      <c r="AM24" s="29" t="s">
        <v>71</v>
      </c>
      <c r="AN24" s="21">
        <v>3</v>
      </c>
      <c r="AO24" s="29" t="s">
        <v>72</v>
      </c>
      <c r="AP24" s="29">
        <v>3</v>
      </c>
      <c r="AQ24" s="25">
        <f t="shared" si="5"/>
        <v>3</v>
      </c>
      <c r="AR24" s="21"/>
      <c r="AS24" s="28">
        <f t="shared" si="6"/>
        <v>1.1666666666666667</v>
      </c>
      <c r="AT24" s="28" t="str">
        <f t="shared" si="7"/>
        <v>MEDIUM LOW</v>
      </c>
      <c r="AU24" s="31">
        <v>3</v>
      </c>
      <c r="AV24" s="28">
        <f t="shared" si="1"/>
        <v>18</v>
      </c>
      <c r="AW24" s="21" t="str">
        <f t="shared" si="8"/>
        <v>HIGH RISK</v>
      </c>
    </row>
    <row r="25" spans="2:49" ht="150" x14ac:dyDescent="0.25">
      <c r="B25" s="20" t="str">
        <f>'[1]3.2-4.2 Resource Production'!$B$11</f>
        <v>Flooding</v>
      </c>
      <c r="C25" s="20">
        <v>6</v>
      </c>
      <c r="D25" s="21" t="s">
        <v>73</v>
      </c>
      <c r="E25" s="21" t="s">
        <v>74</v>
      </c>
      <c r="F25" s="20" t="s">
        <v>120</v>
      </c>
      <c r="G25" s="21">
        <v>200</v>
      </c>
      <c r="H25" s="21">
        <v>177.917</v>
      </c>
      <c r="I25" s="21" t="s">
        <v>97</v>
      </c>
      <c r="J25" s="22">
        <v>30000</v>
      </c>
      <c r="K25" s="21">
        <v>21.514500000000002</v>
      </c>
      <c r="L25" s="23">
        <f>K25/H24</f>
        <v>0.19738833973419159</v>
      </c>
      <c r="M25" s="21">
        <v>3</v>
      </c>
      <c r="N25" s="21"/>
      <c r="O25" s="21">
        <v>200</v>
      </c>
      <c r="P25" s="21">
        <v>3</v>
      </c>
      <c r="Q25" s="23">
        <v>0</v>
      </c>
      <c r="R25" s="24">
        <v>5</v>
      </c>
      <c r="S25" s="23">
        <f>1-55%</f>
        <v>0.44999999999999996</v>
      </c>
      <c r="T25" s="24">
        <v>4</v>
      </c>
      <c r="U25" s="23">
        <v>0.16187323302438775</v>
      </c>
      <c r="V25" s="25">
        <v>3</v>
      </c>
      <c r="W25" s="23">
        <v>1</v>
      </c>
      <c r="X25" s="21">
        <v>5</v>
      </c>
      <c r="Y25" s="26"/>
      <c r="Z25" s="26"/>
      <c r="AA25" s="25">
        <f t="shared" si="0"/>
        <v>4</v>
      </c>
      <c r="AB25" s="21"/>
      <c r="AC25" s="27">
        <f t="shared" si="3"/>
        <v>3.5</v>
      </c>
      <c r="AD25" s="28" t="str">
        <f t="shared" si="4"/>
        <v>MEDIUM HIGH</v>
      </c>
      <c r="AE25" s="29" t="s">
        <v>82</v>
      </c>
      <c r="AF25" s="30">
        <v>4</v>
      </c>
      <c r="AG25" s="29" t="s">
        <v>121</v>
      </c>
      <c r="AH25" s="21"/>
      <c r="AI25" s="29"/>
      <c r="AJ25" s="21">
        <v>3</v>
      </c>
      <c r="AK25" s="29" t="s">
        <v>70</v>
      </c>
      <c r="AL25" s="21">
        <v>3</v>
      </c>
      <c r="AM25" s="29" t="s">
        <v>71</v>
      </c>
      <c r="AN25" s="21">
        <v>3</v>
      </c>
      <c r="AO25" s="29" t="s">
        <v>72</v>
      </c>
      <c r="AP25" s="29">
        <v>3</v>
      </c>
      <c r="AQ25" s="25">
        <f t="shared" si="5"/>
        <v>2.6666666666666665</v>
      </c>
      <c r="AR25" s="21"/>
      <c r="AS25" s="28">
        <f t="shared" si="6"/>
        <v>1.3125</v>
      </c>
      <c r="AT25" s="28" t="str">
        <f t="shared" si="7"/>
        <v>MEDIUM LOW</v>
      </c>
      <c r="AU25" s="31">
        <v>2</v>
      </c>
      <c r="AV25" s="28">
        <f t="shared" si="1"/>
        <v>12</v>
      </c>
      <c r="AW25" s="21" t="str">
        <f t="shared" si="8"/>
        <v>MODERATE RISK</v>
      </c>
    </row>
    <row r="26" spans="2:49" ht="150" x14ac:dyDescent="0.25">
      <c r="B26" s="20" t="str">
        <f>'[1]3.2-4.2 Resource Production'!$B$11</f>
        <v>Flooding</v>
      </c>
      <c r="C26" s="20">
        <v>6</v>
      </c>
      <c r="D26" s="21" t="s">
        <v>90</v>
      </c>
      <c r="E26" s="21" t="s">
        <v>64</v>
      </c>
      <c r="F26" s="20" t="s">
        <v>122</v>
      </c>
      <c r="G26" s="21">
        <v>300</v>
      </c>
      <c r="H26" s="21">
        <v>690.81399999999996</v>
      </c>
      <c r="I26" s="21" t="s">
        <v>66</v>
      </c>
      <c r="J26" s="22">
        <v>68619.327731092431</v>
      </c>
      <c r="K26" s="21">
        <v>545.81189999999992</v>
      </c>
      <c r="L26" s="23">
        <f t="shared" si="2"/>
        <v>0.79009965055716869</v>
      </c>
      <c r="M26" s="21">
        <v>5</v>
      </c>
      <c r="N26" s="21"/>
      <c r="O26" s="21">
        <v>300</v>
      </c>
      <c r="P26" s="21">
        <v>3</v>
      </c>
      <c r="Q26" s="23">
        <v>3.7815126050420166E-2</v>
      </c>
      <c r="R26" s="24">
        <v>5</v>
      </c>
      <c r="S26" s="23">
        <f>1-55%</f>
        <v>0.44999999999999996</v>
      </c>
      <c r="T26" s="24">
        <v>4</v>
      </c>
      <c r="U26" s="23">
        <v>0.10335633035809928</v>
      </c>
      <c r="V26" s="25">
        <v>2</v>
      </c>
      <c r="W26" s="23">
        <v>0.18319258150529666</v>
      </c>
      <c r="X26" s="21">
        <v>3</v>
      </c>
      <c r="Y26" s="26"/>
      <c r="Z26" s="26"/>
      <c r="AA26" s="25">
        <f t="shared" si="0"/>
        <v>3.4</v>
      </c>
      <c r="AB26" s="21"/>
      <c r="AC26" s="27">
        <f t="shared" si="3"/>
        <v>4.2</v>
      </c>
      <c r="AD26" s="28" t="str">
        <f t="shared" si="4"/>
        <v>HIGH</v>
      </c>
      <c r="AE26" s="29" t="s">
        <v>67</v>
      </c>
      <c r="AF26" s="30">
        <v>3</v>
      </c>
      <c r="AG26" s="29" t="s">
        <v>76</v>
      </c>
      <c r="AH26" s="21">
        <v>3</v>
      </c>
      <c r="AI26" s="29" t="s">
        <v>123</v>
      </c>
      <c r="AJ26" s="21">
        <v>3</v>
      </c>
      <c r="AK26" s="29" t="s">
        <v>70</v>
      </c>
      <c r="AL26" s="21">
        <v>3</v>
      </c>
      <c r="AM26" s="29" t="s">
        <v>71</v>
      </c>
      <c r="AN26" s="21">
        <v>3</v>
      </c>
      <c r="AO26" s="29" t="s">
        <v>72</v>
      </c>
      <c r="AP26" s="29">
        <v>3</v>
      </c>
      <c r="AQ26" s="25">
        <f t="shared" si="5"/>
        <v>3</v>
      </c>
      <c r="AR26" s="21"/>
      <c r="AS26" s="28">
        <f t="shared" si="6"/>
        <v>1.4000000000000001</v>
      </c>
      <c r="AT26" s="28" t="str">
        <f t="shared" si="7"/>
        <v>MEDIUM LOW</v>
      </c>
      <c r="AU26" s="31">
        <v>4</v>
      </c>
      <c r="AV26" s="28">
        <f t="shared" si="1"/>
        <v>24</v>
      </c>
      <c r="AW26" s="21" t="str">
        <f t="shared" si="8"/>
        <v>VERY HIGH RISK</v>
      </c>
    </row>
    <row r="27" spans="2:49" ht="150" x14ac:dyDescent="0.25">
      <c r="B27" s="20" t="str">
        <f>'[1]3.2-4.2 Resource Production'!$B$11</f>
        <v>Flooding</v>
      </c>
      <c r="C27" s="20">
        <v>6</v>
      </c>
      <c r="D27" s="21" t="s">
        <v>73</v>
      </c>
      <c r="E27" s="21" t="s">
        <v>64</v>
      </c>
      <c r="F27" s="20" t="s">
        <v>124</v>
      </c>
      <c r="G27" s="21">
        <v>510</v>
      </c>
      <c r="H27" s="21">
        <v>463.71879999999999</v>
      </c>
      <c r="I27" s="21" t="s">
        <v>66</v>
      </c>
      <c r="J27" s="22">
        <v>62694.840294840295</v>
      </c>
      <c r="K27" s="21">
        <v>127.375</v>
      </c>
      <c r="L27" s="23">
        <f t="shared" si="2"/>
        <v>0.2746815526996102</v>
      </c>
      <c r="M27" s="21">
        <v>3</v>
      </c>
      <c r="N27" s="21"/>
      <c r="O27" s="21">
        <v>510</v>
      </c>
      <c r="P27" s="21">
        <v>4</v>
      </c>
      <c r="Q27" s="23">
        <v>0</v>
      </c>
      <c r="R27" s="24">
        <v>5</v>
      </c>
      <c r="S27" s="23">
        <f>1-55%</f>
        <v>0.44999999999999996</v>
      </c>
      <c r="T27" s="24">
        <v>4</v>
      </c>
      <c r="U27" s="23">
        <v>0.13165306215749717</v>
      </c>
      <c r="V27" s="25">
        <v>2</v>
      </c>
      <c r="W27" s="23">
        <v>0.15771799633743552</v>
      </c>
      <c r="X27" s="21">
        <v>3</v>
      </c>
      <c r="Y27" s="26"/>
      <c r="Z27" s="26"/>
      <c r="AA27" s="25">
        <f t="shared" si="0"/>
        <v>3.6</v>
      </c>
      <c r="AB27" s="21"/>
      <c r="AC27" s="27">
        <f t="shared" si="3"/>
        <v>3.3</v>
      </c>
      <c r="AD27" s="28" t="str">
        <f t="shared" si="4"/>
        <v>MEDIUM HIGH</v>
      </c>
      <c r="AE27" s="29" t="s">
        <v>67</v>
      </c>
      <c r="AF27" s="30">
        <v>3</v>
      </c>
      <c r="AG27" s="29" t="s">
        <v>68</v>
      </c>
      <c r="AH27" s="21">
        <v>3</v>
      </c>
      <c r="AI27" s="29" t="s">
        <v>125</v>
      </c>
      <c r="AJ27" s="21">
        <v>3</v>
      </c>
      <c r="AK27" s="29" t="s">
        <v>70</v>
      </c>
      <c r="AL27" s="21">
        <v>3</v>
      </c>
      <c r="AM27" s="29" t="s">
        <v>71</v>
      </c>
      <c r="AN27" s="21">
        <v>3</v>
      </c>
      <c r="AO27" s="29" t="s">
        <v>72</v>
      </c>
      <c r="AP27" s="29">
        <v>3</v>
      </c>
      <c r="AQ27" s="25">
        <f t="shared" si="5"/>
        <v>3</v>
      </c>
      <c r="AR27" s="21"/>
      <c r="AS27" s="28">
        <f t="shared" si="6"/>
        <v>1.0999999999999999</v>
      </c>
      <c r="AT27" s="28" t="str">
        <f t="shared" si="7"/>
        <v>MEDIUM LOW</v>
      </c>
      <c r="AU27" s="31">
        <v>3</v>
      </c>
      <c r="AV27" s="28">
        <f t="shared" si="1"/>
        <v>18</v>
      </c>
      <c r="AW27" s="21" t="str">
        <f t="shared" si="8"/>
        <v>HIGH RISK</v>
      </c>
    </row>
    <row r="28" spans="2:49" ht="150" x14ac:dyDescent="0.25">
      <c r="B28" s="20" t="str">
        <f>'[1]3.2-4.2 Resource Production'!$B$11</f>
        <v>Flooding</v>
      </c>
      <c r="C28" s="20">
        <v>6</v>
      </c>
      <c r="D28" s="21" t="s">
        <v>73</v>
      </c>
      <c r="E28" s="21" t="s">
        <v>64</v>
      </c>
      <c r="F28" s="20" t="s">
        <v>126</v>
      </c>
      <c r="G28" s="21">
        <v>200</v>
      </c>
      <c r="H28" s="21">
        <v>924.40899999999988</v>
      </c>
      <c r="I28" s="21" t="s">
        <v>66</v>
      </c>
      <c r="J28" s="22">
        <v>52838.709677419356</v>
      </c>
      <c r="K28" s="21">
        <v>340.47147000000007</v>
      </c>
      <c r="L28" s="23">
        <f t="shared" si="2"/>
        <v>0.36831258674461209</v>
      </c>
      <c r="M28" s="21">
        <v>4</v>
      </c>
      <c r="N28" s="21"/>
      <c r="O28" s="21">
        <v>200</v>
      </c>
      <c r="P28" s="21">
        <v>2</v>
      </c>
      <c r="Q28" s="23">
        <v>0</v>
      </c>
      <c r="R28" s="24">
        <v>5</v>
      </c>
      <c r="S28" s="23">
        <f>1-55%</f>
        <v>0.44999999999999996</v>
      </c>
      <c r="T28" s="24">
        <v>4</v>
      </c>
      <c r="U28" s="23">
        <v>6.0362891317587784E-2</v>
      </c>
      <c r="V28" s="25">
        <v>2</v>
      </c>
      <c r="W28" s="23">
        <v>0.28555974682202362</v>
      </c>
      <c r="X28" s="21">
        <v>3</v>
      </c>
      <c r="Y28" s="26"/>
      <c r="Z28" s="26"/>
      <c r="AA28" s="25">
        <f t="shared" si="0"/>
        <v>3.2</v>
      </c>
      <c r="AB28" s="21"/>
      <c r="AC28" s="27">
        <f t="shared" si="3"/>
        <v>3.6</v>
      </c>
      <c r="AD28" s="28" t="str">
        <f t="shared" si="4"/>
        <v>MEDIUM HIGH</v>
      </c>
      <c r="AE28" s="29" t="s">
        <v>67</v>
      </c>
      <c r="AF28" s="30">
        <v>3</v>
      </c>
      <c r="AG28" s="29" t="s">
        <v>68</v>
      </c>
      <c r="AH28" s="21">
        <v>3</v>
      </c>
      <c r="AI28" s="29" t="s">
        <v>127</v>
      </c>
      <c r="AJ28" s="21">
        <v>3</v>
      </c>
      <c r="AK28" s="29" t="s">
        <v>70</v>
      </c>
      <c r="AL28" s="21">
        <v>3</v>
      </c>
      <c r="AM28" s="29" t="s">
        <v>71</v>
      </c>
      <c r="AN28" s="21">
        <v>3</v>
      </c>
      <c r="AO28" s="29" t="s">
        <v>72</v>
      </c>
      <c r="AP28" s="29">
        <v>3</v>
      </c>
      <c r="AQ28" s="25">
        <f t="shared" si="5"/>
        <v>3</v>
      </c>
      <c r="AR28" s="21"/>
      <c r="AS28" s="28">
        <f t="shared" si="6"/>
        <v>1.2</v>
      </c>
      <c r="AT28" s="28" t="str">
        <f t="shared" si="7"/>
        <v>MEDIUM LOW</v>
      </c>
      <c r="AU28" s="31">
        <v>3</v>
      </c>
      <c r="AV28" s="28">
        <f t="shared" si="1"/>
        <v>18</v>
      </c>
      <c r="AW28" s="21" t="str">
        <f t="shared" si="8"/>
        <v>HIGH RISK</v>
      </c>
    </row>
    <row r="29" spans="2:49" ht="150" x14ac:dyDescent="0.25">
      <c r="B29" s="20" t="str">
        <f>'[1]3.2-4.2 Resource Production'!$B$11</f>
        <v>Flooding</v>
      </c>
      <c r="C29" s="20">
        <v>6</v>
      </c>
      <c r="D29" s="21" t="s">
        <v>73</v>
      </c>
      <c r="E29" s="21" t="s">
        <v>74</v>
      </c>
      <c r="F29" s="20" t="s">
        <v>128</v>
      </c>
      <c r="G29" s="21">
        <v>380</v>
      </c>
      <c r="H29" s="21">
        <v>315.459</v>
      </c>
      <c r="I29" s="21" t="s">
        <v>97</v>
      </c>
      <c r="J29" s="22">
        <v>84960</v>
      </c>
      <c r="K29" s="21">
        <v>24.648700000000002</v>
      </c>
      <c r="L29" s="23">
        <f t="shared" si="2"/>
        <v>7.8135985975990543E-2</v>
      </c>
      <c r="M29" s="21">
        <v>1</v>
      </c>
      <c r="N29" s="21"/>
      <c r="O29" s="21">
        <v>380</v>
      </c>
      <c r="P29" s="21">
        <v>5</v>
      </c>
      <c r="Q29" s="23">
        <v>0</v>
      </c>
      <c r="R29" s="24">
        <v>5</v>
      </c>
      <c r="S29" s="23">
        <f t="shared" ref="S29:S41" si="9">1-55%</f>
        <v>0.44999999999999996</v>
      </c>
      <c r="T29" s="24">
        <v>4</v>
      </c>
      <c r="U29" s="23">
        <v>0.19019904329881221</v>
      </c>
      <c r="V29" s="25">
        <v>3</v>
      </c>
      <c r="W29" s="23">
        <v>0</v>
      </c>
      <c r="X29" s="21">
        <v>0</v>
      </c>
      <c r="Y29" s="26"/>
      <c r="Z29" s="26"/>
      <c r="AA29" s="25">
        <f t="shared" si="0"/>
        <v>3.4</v>
      </c>
      <c r="AB29" s="21"/>
      <c r="AC29" s="27">
        <f t="shared" si="3"/>
        <v>2.2000000000000002</v>
      </c>
      <c r="AD29" s="28" t="str">
        <f t="shared" si="4"/>
        <v>MEDIUM</v>
      </c>
      <c r="AE29" s="29" t="s">
        <v>82</v>
      </c>
      <c r="AF29" s="30">
        <v>4</v>
      </c>
      <c r="AG29" s="29" t="s">
        <v>129</v>
      </c>
      <c r="AH29" s="21"/>
      <c r="AI29" s="29" t="s">
        <v>117</v>
      </c>
      <c r="AJ29" s="21">
        <v>3</v>
      </c>
      <c r="AK29" s="29" t="s">
        <v>70</v>
      </c>
      <c r="AL29" s="21">
        <v>3</v>
      </c>
      <c r="AM29" s="29" t="s">
        <v>71</v>
      </c>
      <c r="AN29" s="21">
        <v>3</v>
      </c>
      <c r="AO29" s="29" t="s">
        <v>72</v>
      </c>
      <c r="AP29" s="29">
        <v>3</v>
      </c>
      <c r="AQ29" s="25">
        <f t="shared" si="5"/>
        <v>2.6666666666666665</v>
      </c>
      <c r="AR29" s="21"/>
      <c r="AS29" s="28">
        <f t="shared" si="6"/>
        <v>0.82500000000000007</v>
      </c>
      <c r="AT29" s="28" t="str">
        <f t="shared" si="7"/>
        <v>LOW</v>
      </c>
      <c r="AU29" s="31">
        <v>1</v>
      </c>
      <c r="AV29" s="28">
        <f t="shared" si="1"/>
        <v>6</v>
      </c>
      <c r="AW29" s="21" t="str">
        <f t="shared" si="8"/>
        <v>LOW RISK</v>
      </c>
    </row>
    <row r="30" spans="2:49" ht="150" x14ac:dyDescent="0.25">
      <c r="B30" s="20" t="str">
        <f>'[1]3.2-4.2 Resource Production'!$B$11</f>
        <v>Flooding</v>
      </c>
      <c r="C30" s="20">
        <v>6</v>
      </c>
      <c r="D30" s="21" t="s">
        <v>73</v>
      </c>
      <c r="E30" s="21" t="s">
        <v>74</v>
      </c>
      <c r="F30" s="20" t="s">
        <v>130</v>
      </c>
      <c r="G30" s="21">
        <v>80</v>
      </c>
      <c r="H30" s="21">
        <v>151.44800000000001</v>
      </c>
      <c r="I30" s="21" t="s">
        <v>81</v>
      </c>
      <c r="J30" s="22">
        <v>8092.3076923076924</v>
      </c>
      <c r="K30" s="21">
        <v>6.979133</v>
      </c>
      <c r="L30" s="23">
        <f t="shared" si="2"/>
        <v>4.6082701653372769E-2</v>
      </c>
      <c r="M30" s="21">
        <v>1</v>
      </c>
      <c r="N30" s="21"/>
      <c r="O30" s="21">
        <v>80</v>
      </c>
      <c r="P30" s="21">
        <v>3</v>
      </c>
      <c r="Q30" s="23">
        <v>0.23076923076923075</v>
      </c>
      <c r="R30" s="24">
        <v>3</v>
      </c>
      <c r="S30" s="23">
        <f t="shared" si="9"/>
        <v>0.44999999999999996</v>
      </c>
      <c r="T30" s="24">
        <v>4</v>
      </c>
      <c r="U30" s="23">
        <v>7.7254239078759696E-2</v>
      </c>
      <c r="V30" s="25">
        <v>2</v>
      </c>
      <c r="W30" s="23">
        <v>1</v>
      </c>
      <c r="X30" s="21">
        <v>5</v>
      </c>
      <c r="Y30" s="26"/>
      <c r="Z30" s="26"/>
      <c r="AA30" s="25">
        <f t="shared" si="0"/>
        <v>3.4</v>
      </c>
      <c r="AB30" s="21"/>
      <c r="AC30" s="27">
        <f t="shared" si="3"/>
        <v>2.2000000000000002</v>
      </c>
      <c r="AD30" s="28" t="str">
        <f t="shared" si="4"/>
        <v>MEDIUM</v>
      </c>
      <c r="AE30" s="29" t="s">
        <v>82</v>
      </c>
      <c r="AF30" s="30">
        <v>4</v>
      </c>
      <c r="AG30" s="29" t="s">
        <v>108</v>
      </c>
      <c r="AH30" s="21">
        <v>2</v>
      </c>
      <c r="AI30" s="29" t="s">
        <v>84</v>
      </c>
      <c r="AJ30" s="21">
        <v>3</v>
      </c>
      <c r="AK30" s="29" t="s">
        <v>70</v>
      </c>
      <c r="AL30" s="21">
        <v>3</v>
      </c>
      <c r="AM30" s="29" t="s">
        <v>71</v>
      </c>
      <c r="AN30" s="21">
        <v>3</v>
      </c>
      <c r="AO30" s="29" t="s">
        <v>72</v>
      </c>
      <c r="AP30" s="29">
        <v>3</v>
      </c>
      <c r="AQ30" s="25">
        <f t="shared" si="5"/>
        <v>3</v>
      </c>
      <c r="AR30" s="21"/>
      <c r="AS30" s="28">
        <f t="shared" si="6"/>
        <v>0.73333333333333339</v>
      </c>
      <c r="AT30" s="28" t="str">
        <f t="shared" si="7"/>
        <v>LOW</v>
      </c>
      <c r="AU30" s="31">
        <v>1</v>
      </c>
      <c r="AV30" s="28">
        <f t="shared" si="1"/>
        <v>6</v>
      </c>
      <c r="AW30" s="21" t="str">
        <f t="shared" si="8"/>
        <v>LOW RISK</v>
      </c>
    </row>
    <row r="31" spans="2:49" ht="150" x14ac:dyDescent="0.25">
      <c r="B31" s="20" t="str">
        <f>'[1]3.2-4.2 Resource Production'!$B$11</f>
        <v>Flooding</v>
      </c>
      <c r="C31" s="20">
        <v>6</v>
      </c>
      <c r="D31" s="20" t="s">
        <v>63</v>
      </c>
      <c r="E31" s="21" t="s">
        <v>64</v>
      </c>
      <c r="F31" s="20" t="s">
        <v>131</v>
      </c>
      <c r="G31" s="21">
        <v>50</v>
      </c>
      <c r="H31" s="21">
        <v>215.767</v>
      </c>
      <c r="I31" s="21" t="s">
        <v>66</v>
      </c>
      <c r="J31" s="22">
        <v>20991.549295774646</v>
      </c>
      <c r="K31" s="21">
        <v>340.47147000000007</v>
      </c>
      <c r="L31" s="23">
        <f t="shared" si="2"/>
        <v>1.5779589557253892</v>
      </c>
      <c r="M31" s="21">
        <v>5</v>
      </c>
      <c r="N31" s="21"/>
      <c r="O31" s="21">
        <v>50</v>
      </c>
      <c r="P31" s="21">
        <v>1</v>
      </c>
      <c r="Q31" s="23">
        <v>0</v>
      </c>
      <c r="R31" s="24">
        <v>5</v>
      </c>
      <c r="S31" s="23">
        <f t="shared" si="9"/>
        <v>0.44999999999999996</v>
      </c>
      <c r="T31" s="24">
        <v>4</v>
      </c>
      <c r="U31" s="23">
        <v>0.24679399537464025</v>
      </c>
      <c r="V31" s="25">
        <v>3</v>
      </c>
      <c r="W31" s="23">
        <v>0.46205397488957994</v>
      </c>
      <c r="X31" s="21">
        <v>4</v>
      </c>
      <c r="Y31" s="26"/>
      <c r="Z31" s="26"/>
      <c r="AA31" s="25">
        <f t="shared" si="0"/>
        <v>3.4</v>
      </c>
      <c r="AB31" s="21"/>
      <c r="AC31" s="27">
        <f t="shared" si="3"/>
        <v>4.2</v>
      </c>
      <c r="AD31" s="28" t="str">
        <f t="shared" si="4"/>
        <v>HIGH</v>
      </c>
      <c r="AE31" s="29" t="s">
        <v>67</v>
      </c>
      <c r="AF31" s="30">
        <v>3</v>
      </c>
      <c r="AG31" s="29" t="s">
        <v>68</v>
      </c>
      <c r="AH31" s="21">
        <v>3</v>
      </c>
      <c r="AI31" s="29" t="s">
        <v>119</v>
      </c>
      <c r="AJ31" s="21">
        <v>3</v>
      </c>
      <c r="AK31" s="29" t="s">
        <v>70</v>
      </c>
      <c r="AL31" s="21">
        <v>3</v>
      </c>
      <c r="AM31" s="29" t="s">
        <v>71</v>
      </c>
      <c r="AN31" s="21">
        <v>3</v>
      </c>
      <c r="AO31" s="29" t="s">
        <v>72</v>
      </c>
      <c r="AP31" s="29">
        <v>3</v>
      </c>
      <c r="AQ31" s="25">
        <f t="shared" si="5"/>
        <v>3</v>
      </c>
      <c r="AR31" s="21"/>
      <c r="AS31" s="28">
        <f t="shared" si="6"/>
        <v>1.4000000000000001</v>
      </c>
      <c r="AT31" s="28" t="str">
        <f t="shared" si="7"/>
        <v>MEDIUM LOW</v>
      </c>
      <c r="AU31" s="31">
        <v>4</v>
      </c>
      <c r="AV31" s="28">
        <f t="shared" si="1"/>
        <v>24</v>
      </c>
      <c r="AW31" s="21" t="str">
        <f t="shared" si="8"/>
        <v>VERY HIGH RISK</v>
      </c>
    </row>
    <row r="32" spans="2:49" s="62" customFormat="1" ht="150" x14ac:dyDescent="0.25">
      <c r="B32" s="51" t="str">
        <f>'[1]3.2-4.2 Resource Production'!$B$11</f>
        <v>Flooding</v>
      </c>
      <c r="C32" s="51">
        <v>6</v>
      </c>
      <c r="D32" s="52" t="s">
        <v>73</v>
      </c>
      <c r="E32" s="52" t="s">
        <v>74</v>
      </c>
      <c r="F32" s="51" t="s">
        <v>132</v>
      </c>
      <c r="G32" s="52">
        <v>150</v>
      </c>
      <c r="H32" s="52">
        <v>69.430000000000007</v>
      </c>
      <c r="I32" s="52" t="s">
        <v>66</v>
      </c>
      <c r="J32" s="53">
        <v>86040.000000000015</v>
      </c>
      <c r="K32" s="52">
        <v>0</v>
      </c>
      <c r="L32" s="54">
        <f t="shared" si="2"/>
        <v>0</v>
      </c>
      <c r="M32" s="52">
        <v>0</v>
      </c>
      <c r="N32" s="52"/>
      <c r="O32" s="52">
        <v>150</v>
      </c>
      <c r="P32" s="52">
        <v>2</v>
      </c>
      <c r="Q32" s="54">
        <v>7.4999999999999997E-2</v>
      </c>
      <c r="R32" s="55">
        <v>4</v>
      </c>
      <c r="S32" s="54">
        <f t="shared" si="9"/>
        <v>0.44999999999999996</v>
      </c>
      <c r="T32" s="55">
        <v>4</v>
      </c>
      <c r="U32" s="54">
        <v>0.51850784963272356</v>
      </c>
      <c r="V32" s="56">
        <v>5</v>
      </c>
      <c r="W32" s="54">
        <v>0</v>
      </c>
      <c r="X32" s="52">
        <v>3</v>
      </c>
      <c r="Y32" s="52"/>
      <c r="Z32" s="52"/>
      <c r="AA32" s="56">
        <f t="shared" si="0"/>
        <v>3.6</v>
      </c>
      <c r="AB32" s="52"/>
      <c r="AC32" s="57">
        <f t="shared" si="3"/>
        <v>1.8</v>
      </c>
      <c r="AD32" s="58" t="str">
        <f t="shared" si="4"/>
        <v>MEDIUM LOW</v>
      </c>
      <c r="AE32" s="59" t="s">
        <v>67</v>
      </c>
      <c r="AF32" s="60">
        <v>3</v>
      </c>
      <c r="AG32" s="59" t="s">
        <v>111</v>
      </c>
      <c r="AH32" s="52">
        <v>3</v>
      </c>
      <c r="AI32" s="59" t="s">
        <v>133</v>
      </c>
      <c r="AJ32" s="52">
        <v>3</v>
      </c>
      <c r="AK32" s="59" t="s">
        <v>70</v>
      </c>
      <c r="AL32" s="52">
        <v>3</v>
      </c>
      <c r="AM32" s="59" t="s">
        <v>71</v>
      </c>
      <c r="AN32" s="52">
        <v>3</v>
      </c>
      <c r="AO32" s="59" t="s">
        <v>72</v>
      </c>
      <c r="AP32" s="59">
        <v>3</v>
      </c>
      <c r="AQ32" s="56">
        <f t="shared" si="5"/>
        <v>3</v>
      </c>
      <c r="AR32" s="52"/>
      <c r="AS32" s="58">
        <f t="shared" si="6"/>
        <v>0.6</v>
      </c>
      <c r="AT32" s="58" t="str">
        <f t="shared" si="7"/>
        <v>LOW</v>
      </c>
      <c r="AU32" s="61">
        <v>1</v>
      </c>
      <c r="AV32" s="58">
        <f t="shared" si="1"/>
        <v>6</v>
      </c>
      <c r="AW32" s="52" t="str">
        <f t="shared" si="8"/>
        <v>LOW RISK</v>
      </c>
    </row>
    <row r="33" spans="2:49" ht="150" x14ac:dyDescent="0.25">
      <c r="B33" s="20" t="str">
        <f>'[1]3.2-4.2 Resource Production'!$B$11</f>
        <v>Flooding</v>
      </c>
      <c r="C33" s="20">
        <v>6</v>
      </c>
      <c r="D33" s="21" t="s">
        <v>73</v>
      </c>
      <c r="E33" s="21" t="s">
        <v>64</v>
      </c>
      <c r="F33" s="20" t="s">
        <v>134</v>
      </c>
      <c r="G33" s="21">
        <v>85</v>
      </c>
      <c r="H33" s="21">
        <v>375.685</v>
      </c>
      <c r="I33" s="21" t="s">
        <v>66</v>
      </c>
      <c r="J33" s="22">
        <v>49539.633844631382</v>
      </c>
      <c r="K33" s="21">
        <v>46.771420000000006</v>
      </c>
      <c r="L33" s="23">
        <f t="shared" si="2"/>
        <v>0.1244963732914543</v>
      </c>
      <c r="M33" s="21">
        <v>2</v>
      </c>
      <c r="N33" s="21"/>
      <c r="O33" s="21">
        <v>85</v>
      </c>
      <c r="P33" s="21">
        <v>2</v>
      </c>
      <c r="Q33" s="23">
        <v>4.4532409698169226E-2</v>
      </c>
      <c r="R33" s="24">
        <v>5</v>
      </c>
      <c r="S33" s="23">
        <f t="shared" si="9"/>
        <v>0.44999999999999996</v>
      </c>
      <c r="T33" s="24">
        <v>4</v>
      </c>
      <c r="U33" s="23">
        <v>0.16138520302913342</v>
      </c>
      <c r="V33" s="25">
        <v>3</v>
      </c>
      <c r="W33" s="23">
        <v>0.19011405832013523</v>
      </c>
      <c r="X33" s="21">
        <v>3</v>
      </c>
      <c r="Y33" s="26"/>
      <c r="Z33" s="26"/>
      <c r="AA33" s="25">
        <f t="shared" si="0"/>
        <v>3.4</v>
      </c>
      <c r="AB33" s="21"/>
      <c r="AC33" s="27">
        <f t="shared" si="3"/>
        <v>2.7</v>
      </c>
      <c r="AD33" s="28" t="str">
        <f t="shared" si="4"/>
        <v>MEDIUM</v>
      </c>
      <c r="AE33" s="29" t="s">
        <v>67</v>
      </c>
      <c r="AF33" s="30">
        <v>3</v>
      </c>
      <c r="AG33" s="29" t="s">
        <v>68</v>
      </c>
      <c r="AH33" s="21">
        <v>3</v>
      </c>
      <c r="AI33" s="29" t="s">
        <v>135</v>
      </c>
      <c r="AJ33" s="21">
        <v>3</v>
      </c>
      <c r="AK33" s="29" t="s">
        <v>70</v>
      </c>
      <c r="AL33" s="21">
        <v>3</v>
      </c>
      <c r="AM33" s="29" t="s">
        <v>71</v>
      </c>
      <c r="AN33" s="21">
        <v>3</v>
      </c>
      <c r="AO33" s="29" t="s">
        <v>72</v>
      </c>
      <c r="AP33" s="29">
        <v>3</v>
      </c>
      <c r="AQ33" s="25">
        <f t="shared" si="5"/>
        <v>3</v>
      </c>
      <c r="AR33" s="21"/>
      <c r="AS33" s="28">
        <f t="shared" si="6"/>
        <v>0.9</v>
      </c>
      <c r="AT33" s="28" t="str">
        <f t="shared" si="7"/>
        <v>LOW</v>
      </c>
      <c r="AU33" s="31">
        <v>2</v>
      </c>
      <c r="AV33" s="28">
        <f t="shared" si="1"/>
        <v>12</v>
      </c>
      <c r="AW33" s="21" t="str">
        <f t="shared" si="8"/>
        <v>MODERATE RISK</v>
      </c>
    </row>
    <row r="34" spans="2:49" ht="150" x14ac:dyDescent="0.25">
      <c r="B34" s="20" t="str">
        <f>'[1]3.2-4.2 Resource Production'!$B$11</f>
        <v>Flooding</v>
      </c>
      <c r="C34" s="20">
        <v>6</v>
      </c>
      <c r="D34" s="21" t="s">
        <v>73</v>
      </c>
      <c r="E34" s="21" t="s">
        <v>74</v>
      </c>
      <c r="F34" s="20" t="s">
        <v>136</v>
      </c>
      <c r="G34" s="21">
        <v>400</v>
      </c>
      <c r="H34" s="21">
        <v>1995.4369999999999</v>
      </c>
      <c r="I34" s="21" t="s">
        <v>97</v>
      </c>
      <c r="J34" s="22">
        <v>17222.857142857141</v>
      </c>
      <c r="K34" s="21">
        <v>367.03409999999997</v>
      </c>
      <c r="L34" s="23">
        <f t="shared" si="2"/>
        <v>0.18393670158466541</v>
      </c>
      <c r="M34" s="21">
        <v>3</v>
      </c>
      <c r="N34" s="21"/>
      <c r="O34" s="21">
        <v>400</v>
      </c>
      <c r="P34" s="21">
        <v>2</v>
      </c>
      <c r="Q34" s="23">
        <v>4.2857142857142858E-2</v>
      </c>
      <c r="R34" s="24">
        <v>5</v>
      </c>
      <c r="S34" s="23">
        <f t="shared" si="9"/>
        <v>0.44999999999999996</v>
      </c>
      <c r="T34" s="24">
        <v>4</v>
      </c>
      <c r="U34" s="23">
        <v>3.1572031590072755E-2</v>
      </c>
      <c r="V34" s="25">
        <v>1</v>
      </c>
      <c r="W34" s="23">
        <v>0.15604952699584101</v>
      </c>
      <c r="X34" s="21">
        <v>3</v>
      </c>
      <c r="Y34" s="26"/>
      <c r="Z34" s="26"/>
      <c r="AA34" s="25">
        <f t="shared" si="0"/>
        <v>3</v>
      </c>
      <c r="AB34" s="21"/>
      <c r="AC34" s="27">
        <f t="shared" si="3"/>
        <v>3</v>
      </c>
      <c r="AD34" s="28" t="str">
        <f t="shared" si="4"/>
        <v>MEDIUM</v>
      </c>
      <c r="AE34" s="29" t="s">
        <v>82</v>
      </c>
      <c r="AF34" s="30">
        <v>4</v>
      </c>
      <c r="AG34" s="29" t="s">
        <v>98</v>
      </c>
      <c r="AH34" s="21">
        <v>4</v>
      </c>
      <c r="AI34" s="29" t="s">
        <v>137</v>
      </c>
      <c r="AJ34" s="21">
        <v>3</v>
      </c>
      <c r="AK34" s="29" t="s">
        <v>70</v>
      </c>
      <c r="AL34" s="21">
        <v>3</v>
      </c>
      <c r="AM34" s="29" t="s">
        <v>71</v>
      </c>
      <c r="AN34" s="21">
        <v>3</v>
      </c>
      <c r="AO34" s="29" t="s">
        <v>72</v>
      </c>
      <c r="AP34" s="29">
        <v>3</v>
      </c>
      <c r="AQ34" s="25">
        <f t="shared" si="5"/>
        <v>3.3333333333333335</v>
      </c>
      <c r="AR34" s="21"/>
      <c r="AS34" s="28">
        <f t="shared" si="6"/>
        <v>0.89999999999999991</v>
      </c>
      <c r="AT34" s="28" t="str">
        <f t="shared" si="7"/>
        <v>LOW</v>
      </c>
      <c r="AU34" s="31">
        <v>2</v>
      </c>
      <c r="AV34" s="28">
        <f t="shared" si="1"/>
        <v>12</v>
      </c>
      <c r="AW34" s="21" t="str">
        <f t="shared" si="8"/>
        <v>MODERATE RISK</v>
      </c>
    </row>
    <row r="35" spans="2:49" ht="150" x14ac:dyDescent="0.25">
      <c r="B35" s="20" t="str">
        <f>'[1]3.2-4.2 Resource Production'!$B$11</f>
        <v>Flooding</v>
      </c>
      <c r="C35" s="20">
        <v>6</v>
      </c>
      <c r="D35" s="20" t="s">
        <v>63</v>
      </c>
      <c r="E35" s="21" t="s">
        <v>64</v>
      </c>
      <c r="F35" s="20" t="s">
        <v>138</v>
      </c>
      <c r="G35" s="21">
        <v>260</v>
      </c>
      <c r="H35" s="21">
        <v>696.03599999999994</v>
      </c>
      <c r="I35" s="21" t="s">
        <v>66</v>
      </c>
      <c r="J35" s="22">
        <v>125375.06883604507</v>
      </c>
      <c r="K35" s="21">
        <v>106.64344000000001</v>
      </c>
      <c r="L35" s="23">
        <f t="shared" si="2"/>
        <v>0.15321540839841621</v>
      </c>
      <c r="M35" s="21">
        <v>2</v>
      </c>
      <c r="N35" s="21"/>
      <c r="O35" s="21">
        <v>260</v>
      </c>
      <c r="P35" s="21">
        <v>2</v>
      </c>
      <c r="Q35" s="23">
        <v>1.1264080100125156E-2</v>
      </c>
      <c r="R35" s="24">
        <v>5</v>
      </c>
      <c r="S35" s="23">
        <f t="shared" si="9"/>
        <v>0.44999999999999996</v>
      </c>
      <c r="T35" s="24">
        <v>4</v>
      </c>
      <c r="U35" s="23">
        <v>0.34437873903073979</v>
      </c>
      <c r="V35" s="25">
        <v>4</v>
      </c>
      <c r="W35" s="23">
        <v>1.6362999249582065E-4</v>
      </c>
      <c r="X35" s="21">
        <v>0</v>
      </c>
      <c r="Y35" s="26"/>
      <c r="Z35" s="26"/>
      <c r="AA35" s="25">
        <f t="shared" si="0"/>
        <v>3</v>
      </c>
      <c r="AB35" s="21"/>
      <c r="AC35" s="27">
        <f t="shared" si="3"/>
        <v>2.5</v>
      </c>
      <c r="AD35" s="28" t="str">
        <f t="shared" si="4"/>
        <v>MEDIUM</v>
      </c>
      <c r="AE35" s="29" t="s">
        <v>67</v>
      </c>
      <c r="AF35" s="30">
        <v>3</v>
      </c>
      <c r="AG35" s="29" t="s">
        <v>68</v>
      </c>
      <c r="AH35" s="21">
        <v>3</v>
      </c>
      <c r="AI35" s="29" t="s">
        <v>117</v>
      </c>
      <c r="AJ35" s="21">
        <v>3</v>
      </c>
      <c r="AK35" s="29" t="s">
        <v>70</v>
      </c>
      <c r="AL35" s="21">
        <v>3</v>
      </c>
      <c r="AM35" s="29" t="s">
        <v>71</v>
      </c>
      <c r="AN35" s="21">
        <v>3</v>
      </c>
      <c r="AO35" s="29" t="s">
        <v>72</v>
      </c>
      <c r="AP35" s="29">
        <v>3</v>
      </c>
      <c r="AQ35" s="25">
        <f t="shared" si="5"/>
        <v>3</v>
      </c>
      <c r="AR35" s="21"/>
      <c r="AS35" s="28">
        <f t="shared" si="6"/>
        <v>0.83333333333333337</v>
      </c>
      <c r="AT35" s="28" t="str">
        <f t="shared" si="7"/>
        <v>LOW</v>
      </c>
      <c r="AU35" s="31">
        <v>2</v>
      </c>
      <c r="AV35" s="28">
        <f t="shared" si="1"/>
        <v>12</v>
      </c>
      <c r="AW35" s="21" t="str">
        <f t="shared" si="8"/>
        <v>MODERATE RISK</v>
      </c>
    </row>
    <row r="36" spans="2:49" ht="150" x14ac:dyDescent="0.25">
      <c r="B36" s="20" t="str">
        <f>'[1]3.2-4.2 Resource Production'!$B$11</f>
        <v>Flooding</v>
      </c>
      <c r="C36" s="20">
        <v>6</v>
      </c>
      <c r="D36" s="21" t="s">
        <v>73</v>
      </c>
      <c r="E36" s="21" t="s">
        <v>64</v>
      </c>
      <c r="F36" s="20" t="s">
        <v>139</v>
      </c>
      <c r="G36" s="21">
        <v>197</v>
      </c>
      <c r="H36" s="21">
        <v>518.54</v>
      </c>
      <c r="I36" s="21" t="s">
        <v>66</v>
      </c>
      <c r="J36" s="22">
        <v>90666.666666666672</v>
      </c>
      <c r="K36" s="21">
        <v>135.79599999999999</v>
      </c>
      <c r="L36" s="23">
        <f t="shared" si="2"/>
        <v>0.26188143634049449</v>
      </c>
      <c r="M36" s="21">
        <v>3</v>
      </c>
      <c r="N36" s="21"/>
      <c r="O36" s="21">
        <v>197</v>
      </c>
      <c r="P36" s="21">
        <v>2</v>
      </c>
      <c r="Q36" s="23">
        <v>0</v>
      </c>
      <c r="R36" s="24">
        <v>5</v>
      </c>
      <c r="S36" s="23">
        <f t="shared" si="9"/>
        <v>0.44999999999999996</v>
      </c>
      <c r="T36" s="24">
        <v>4</v>
      </c>
      <c r="U36" s="23">
        <v>0.46081305203070161</v>
      </c>
      <c r="V36" s="25">
        <v>4</v>
      </c>
      <c r="W36" s="23">
        <v>1.4499936345279444E-3</v>
      </c>
      <c r="X36" s="21">
        <v>0</v>
      </c>
      <c r="Y36" s="26"/>
      <c r="Z36" s="26"/>
      <c r="AA36" s="25">
        <f t="shared" si="0"/>
        <v>3</v>
      </c>
      <c r="AB36" s="21"/>
      <c r="AC36" s="27">
        <f t="shared" si="3"/>
        <v>3</v>
      </c>
      <c r="AD36" s="28" t="str">
        <f t="shared" si="4"/>
        <v>MEDIUM</v>
      </c>
      <c r="AE36" s="29" t="s">
        <v>67</v>
      </c>
      <c r="AF36" s="30">
        <v>3</v>
      </c>
      <c r="AG36" s="29" t="s">
        <v>68</v>
      </c>
      <c r="AH36" s="21">
        <v>3</v>
      </c>
      <c r="AI36" s="29" t="s">
        <v>140</v>
      </c>
      <c r="AJ36" s="21">
        <v>3</v>
      </c>
      <c r="AK36" s="29" t="s">
        <v>70</v>
      </c>
      <c r="AL36" s="21">
        <v>3</v>
      </c>
      <c r="AM36" s="29" t="s">
        <v>71</v>
      </c>
      <c r="AN36" s="21">
        <v>3</v>
      </c>
      <c r="AO36" s="29" t="s">
        <v>72</v>
      </c>
      <c r="AP36" s="29">
        <v>3</v>
      </c>
      <c r="AQ36" s="25">
        <f t="shared" si="5"/>
        <v>3</v>
      </c>
      <c r="AR36" s="21"/>
      <c r="AS36" s="28">
        <f t="shared" si="6"/>
        <v>1</v>
      </c>
      <c r="AT36" s="28" t="str">
        <f t="shared" si="7"/>
        <v>LOW</v>
      </c>
      <c r="AU36" s="31">
        <v>3</v>
      </c>
      <c r="AV36" s="28">
        <f t="shared" si="1"/>
        <v>18</v>
      </c>
      <c r="AW36" s="21" t="str">
        <f t="shared" si="8"/>
        <v>HIGH RISK</v>
      </c>
    </row>
    <row r="37" spans="2:49" ht="150" x14ac:dyDescent="0.25">
      <c r="B37" s="20" t="str">
        <f>'[1]3.2-4.2 Resource Production'!$B$11</f>
        <v>Flooding</v>
      </c>
      <c r="C37" s="20">
        <v>6</v>
      </c>
      <c r="D37" s="20" t="s">
        <v>63</v>
      </c>
      <c r="E37" s="21" t="s">
        <v>64</v>
      </c>
      <c r="F37" s="20" t="s">
        <v>141</v>
      </c>
      <c r="G37" s="21">
        <v>241</v>
      </c>
      <c r="H37" s="21">
        <v>390.36799999999999</v>
      </c>
      <c r="I37" s="21" t="s">
        <v>66</v>
      </c>
      <c r="J37" s="22">
        <v>121664.90428441203</v>
      </c>
      <c r="K37" s="21">
        <v>248.90893</v>
      </c>
      <c r="L37" s="23">
        <f t="shared" si="2"/>
        <v>0.63762636793999505</v>
      </c>
      <c r="M37" s="21">
        <v>5</v>
      </c>
      <c r="N37" s="21"/>
      <c r="O37" s="21">
        <v>241</v>
      </c>
      <c r="P37" s="21">
        <v>2</v>
      </c>
      <c r="Q37" s="23">
        <v>0</v>
      </c>
      <c r="R37" s="24">
        <v>5</v>
      </c>
      <c r="S37" s="23">
        <f t="shared" si="9"/>
        <v>0.44999999999999996</v>
      </c>
      <c r="T37" s="24">
        <v>4</v>
      </c>
      <c r="U37" s="23">
        <v>0.42152532994507741</v>
      </c>
      <c r="V37" s="25">
        <v>4</v>
      </c>
      <c r="W37" s="23">
        <v>2.5616853840478727E-3</v>
      </c>
      <c r="X37" s="21">
        <v>0</v>
      </c>
      <c r="Y37" s="26"/>
      <c r="Z37" s="26"/>
      <c r="AA37" s="25">
        <f t="shared" si="0"/>
        <v>3</v>
      </c>
      <c r="AB37" s="21"/>
      <c r="AC37" s="27">
        <f t="shared" si="3"/>
        <v>4</v>
      </c>
      <c r="AD37" s="28" t="str">
        <f t="shared" si="4"/>
        <v>MEDIUM HIGH</v>
      </c>
      <c r="AE37" s="29" t="s">
        <v>67</v>
      </c>
      <c r="AF37" s="30">
        <v>3</v>
      </c>
      <c r="AG37" s="29" t="s">
        <v>68</v>
      </c>
      <c r="AH37" s="21">
        <v>3</v>
      </c>
      <c r="AI37" s="29" t="s">
        <v>117</v>
      </c>
      <c r="AJ37" s="21">
        <v>3</v>
      </c>
      <c r="AK37" s="29" t="s">
        <v>70</v>
      </c>
      <c r="AL37" s="21">
        <v>3</v>
      </c>
      <c r="AM37" s="29" t="s">
        <v>71</v>
      </c>
      <c r="AN37" s="21">
        <v>3</v>
      </c>
      <c r="AO37" s="29" t="s">
        <v>72</v>
      </c>
      <c r="AP37" s="29">
        <v>3</v>
      </c>
      <c r="AQ37" s="25">
        <f t="shared" si="5"/>
        <v>3</v>
      </c>
      <c r="AR37" s="21"/>
      <c r="AS37" s="28">
        <f t="shared" si="6"/>
        <v>1.3333333333333333</v>
      </c>
      <c r="AT37" s="28" t="str">
        <f t="shared" si="7"/>
        <v>MEDIUM LOW</v>
      </c>
      <c r="AU37" s="31">
        <v>4</v>
      </c>
      <c r="AV37" s="28">
        <f t="shared" si="1"/>
        <v>24</v>
      </c>
      <c r="AW37" s="21" t="str">
        <f t="shared" si="8"/>
        <v>VERY HIGH RISK</v>
      </c>
    </row>
    <row r="38" spans="2:49" ht="150" x14ac:dyDescent="0.25">
      <c r="B38" s="20" t="str">
        <f>'[1]3.2-4.2 Resource Production'!$B$11</f>
        <v>Flooding</v>
      </c>
      <c r="C38" s="20">
        <v>6</v>
      </c>
      <c r="D38" s="21" t="s">
        <v>73</v>
      </c>
      <c r="E38" s="21" t="s">
        <v>64</v>
      </c>
      <c r="F38" s="20" t="s">
        <v>142</v>
      </c>
      <c r="G38" s="21">
        <v>700</v>
      </c>
      <c r="H38" s="21">
        <v>1513.2539999999999</v>
      </c>
      <c r="I38" s="21" t="s">
        <v>66</v>
      </c>
      <c r="J38" s="22">
        <v>116150.62577362123</v>
      </c>
      <c r="K38" s="21">
        <v>390.09899999999999</v>
      </c>
      <c r="L38" s="23">
        <f t="shared" si="2"/>
        <v>0.25778818360962535</v>
      </c>
      <c r="M38" s="21">
        <v>3</v>
      </c>
      <c r="N38" s="21"/>
      <c r="O38" s="21">
        <v>700</v>
      </c>
      <c r="P38" s="21">
        <v>3</v>
      </c>
      <c r="Q38" s="23">
        <v>6.188969880346582E-3</v>
      </c>
      <c r="R38" s="24">
        <v>5</v>
      </c>
      <c r="S38" s="23">
        <f t="shared" si="9"/>
        <v>0.44999999999999996</v>
      </c>
      <c r="T38" s="24">
        <v>4</v>
      </c>
      <c r="U38" s="23">
        <v>0.28829264617836797</v>
      </c>
      <c r="V38" s="25">
        <v>3</v>
      </c>
      <c r="W38" s="23">
        <v>0.42450639482862756</v>
      </c>
      <c r="X38" s="21">
        <v>4</v>
      </c>
      <c r="Y38" s="26"/>
      <c r="Z38" s="26"/>
      <c r="AA38" s="25">
        <f t="shared" si="0"/>
        <v>3.8</v>
      </c>
      <c r="AB38" s="21"/>
      <c r="AC38" s="27">
        <f t="shared" si="3"/>
        <v>3.4</v>
      </c>
      <c r="AD38" s="28" t="str">
        <f t="shared" si="4"/>
        <v>MEDIUM HIGH</v>
      </c>
      <c r="AE38" s="29" t="s">
        <v>67</v>
      </c>
      <c r="AF38" s="30">
        <v>3</v>
      </c>
      <c r="AG38" s="29" t="s">
        <v>68</v>
      </c>
      <c r="AH38" s="21">
        <v>3</v>
      </c>
      <c r="AI38" s="29" t="s">
        <v>117</v>
      </c>
      <c r="AJ38" s="21">
        <v>3</v>
      </c>
      <c r="AK38" s="29" t="s">
        <v>70</v>
      </c>
      <c r="AL38" s="21">
        <v>3</v>
      </c>
      <c r="AM38" s="29" t="s">
        <v>71</v>
      </c>
      <c r="AN38" s="21">
        <v>3</v>
      </c>
      <c r="AO38" s="29" t="s">
        <v>72</v>
      </c>
      <c r="AP38" s="29">
        <v>3</v>
      </c>
      <c r="AQ38" s="25">
        <f t="shared" si="5"/>
        <v>3</v>
      </c>
      <c r="AR38" s="21"/>
      <c r="AS38" s="28">
        <f t="shared" si="6"/>
        <v>1.1333333333333333</v>
      </c>
      <c r="AT38" s="28" t="str">
        <f t="shared" si="7"/>
        <v>MEDIUM LOW</v>
      </c>
      <c r="AU38" s="31">
        <v>3</v>
      </c>
      <c r="AV38" s="28">
        <f t="shared" si="1"/>
        <v>18</v>
      </c>
      <c r="AW38" s="21" t="str">
        <f t="shared" si="8"/>
        <v>HIGH RISK</v>
      </c>
    </row>
    <row r="39" spans="2:49" ht="150" x14ac:dyDescent="0.25">
      <c r="B39" s="20" t="str">
        <f>'[1]3.2-4.2 Resource Production'!$B$11</f>
        <v>Flooding</v>
      </c>
      <c r="C39" s="20">
        <v>6</v>
      </c>
      <c r="D39" s="20" t="s">
        <v>63</v>
      </c>
      <c r="E39" s="21" t="s">
        <v>64</v>
      </c>
      <c r="F39" s="20" t="s">
        <v>143</v>
      </c>
      <c r="G39" s="21">
        <v>320</v>
      </c>
      <c r="H39" s="21">
        <v>27.0639</v>
      </c>
      <c r="I39" s="21" t="s">
        <v>97</v>
      </c>
      <c r="J39" s="22">
        <v>30000</v>
      </c>
      <c r="K39" s="21">
        <v>26.545999999999999</v>
      </c>
      <c r="L39" s="23">
        <f t="shared" si="2"/>
        <v>0.98086380750741764</v>
      </c>
      <c r="M39" s="21">
        <v>5</v>
      </c>
      <c r="N39" s="21"/>
      <c r="O39" s="21">
        <v>320</v>
      </c>
      <c r="P39" s="21">
        <v>2</v>
      </c>
      <c r="Q39" s="23">
        <v>0</v>
      </c>
      <c r="R39" s="24">
        <v>5</v>
      </c>
      <c r="S39" s="23">
        <f t="shared" si="9"/>
        <v>0.44999999999999996</v>
      </c>
      <c r="T39" s="24">
        <v>4</v>
      </c>
      <c r="U39" s="23">
        <v>0.22169753804883996</v>
      </c>
      <c r="V39" s="25">
        <v>3</v>
      </c>
      <c r="W39" s="23">
        <v>0</v>
      </c>
      <c r="X39" s="21">
        <v>0</v>
      </c>
      <c r="Y39" s="26"/>
      <c r="Z39" s="26"/>
      <c r="AA39" s="25">
        <f t="shared" si="0"/>
        <v>2.8</v>
      </c>
      <c r="AB39" s="21"/>
      <c r="AC39" s="27">
        <f t="shared" si="3"/>
        <v>3.9</v>
      </c>
      <c r="AD39" s="28" t="str">
        <f t="shared" si="4"/>
        <v>MEDIUM HIGH</v>
      </c>
      <c r="AE39" s="29" t="s">
        <v>82</v>
      </c>
      <c r="AF39" s="30">
        <v>4</v>
      </c>
      <c r="AG39" s="29" t="s">
        <v>98</v>
      </c>
      <c r="AH39" s="21">
        <v>4</v>
      </c>
      <c r="AI39" s="29"/>
      <c r="AJ39" s="21">
        <v>3</v>
      </c>
      <c r="AK39" s="29" t="s">
        <v>70</v>
      </c>
      <c r="AL39" s="21">
        <v>3</v>
      </c>
      <c r="AM39" s="29" t="s">
        <v>71</v>
      </c>
      <c r="AN39" s="21">
        <v>3</v>
      </c>
      <c r="AO39" s="29" t="s">
        <v>72</v>
      </c>
      <c r="AP39" s="29">
        <v>3</v>
      </c>
      <c r="AQ39" s="25">
        <f t="shared" si="5"/>
        <v>3.3333333333333335</v>
      </c>
      <c r="AR39" s="21"/>
      <c r="AS39" s="28">
        <f t="shared" si="6"/>
        <v>1.17</v>
      </c>
      <c r="AT39" s="28" t="str">
        <f t="shared" si="7"/>
        <v>MEDIUM LOW</v>
      </c>
      <c r="AU39" s="31">
        <v>4</v>
      </c>
      <c r="AV39" s="28">
        <f t="shared" si="1"/>
        <v>24</v>
      </c>
      <c r="AW39" s="21" t="str">
        <f t="shared" si="8"/>
        <v>VERY HIGH RISK</v>
      </c>
    </row>
    <row r="40" spans="2:49" ht="150" x14ac:dyDescent="0.25">
      <c r="B40" s="20" t="str">
        <f>'[1]3.2-4.2 Resource Production'!$B$11</f>
        <v>Flooding</v>
      </c>
      <c r="C40" s="20">
        <v>6</v>
      </c>
      <c r="D40" s="21" t="s">
        <v>73</v>
      </c>
      <c r="E40" s="21" t="s">
        <v>74</v>
      </c>
      <c r="F40" s="20" t="s">
        <v>144</v>
      </c>
      <c r="G40" s="21">
        <v>750</v>
      </c>
      <c r="H40" s="21">
        <v>786.22</v>
      </c>
      <c r="I40" s="21" t="s">
        <v>66</v>
      </c>
      <c r="J40" s="22">
        <v>10345.234933515863</v>
      </c>
      <c r="K40" s="21">
        <v>206.82509999999999</v>
      </c>
      <c r="L40" s="23">
        <f t="shared" si="2"/>
        <v>0.26306262878074838</v>
      </c>
      <c r="M40" s="21">
        <v>3</v>
      </c>
      <c r="N40" s="21"/>
      <c r="O40" s="21">
        <v>750</v>
      </c>
      <c r="P40" s="21">
        <v>5</v>
      </c>
      <c r="Q40" s="23">
        <v>0</v>
      </c>
      <c r="R40" s="24">
        <v>5</v>
      </c>
      <c r="S40" s="23">
        <f t="shared" si="9"/>
        <v>0.44999999999999996</v>
      </c>
      <c r="T40" s="24">
        <v>4</v>
      </c>
      <c r="U40" s="23">
        <v>9.1088473964030414E-2</v>
      </c>
      <c r="V40" s="25">
        <v>2</v>
      </c>
      <c r="W40" s="23">
        <v>0.19388466332578669</v>
      </c>
      <c r="X40" s="21">
        <v>3</v>
      </c>
      <c r="Y40" s="26"/>
      <c r="Z40" s="26"/>
      <c r="AA40" s="25">
        <f t="shared" si="0"/>
        <v>3.8</v>
      </c>
      <c r="AB40" s="21"/>
      <c r="AC40" s="27">
        <f t="shared" si="3"/>
        <v>3.4</v>
      </c>
      <c r="AD40" s="28" t="str">
        <f t="shared" si="4"/>
        <v>MEDIUM HIGH</v>
      </c>
      <c r="AE40" s="29" t="s">
        <v>67</v>
      </c>
      <c r="AF40" s="30">
        <v>3</v>
      </c>
      <c r="AG40" s="29" t="s">
        <v>145</v>
      </c>
      <c r="AH40" s="21">
        <v>3</v>
      </c>
      <c r="AI40" s="29" t="s">
        <v>117</v>
      </c>
      <c r="AJ40" s="21">
        <v>3</v>
      </c>
      <c r="AK40" s="29" t="s">
        <v>70</v>
      </c>
      <c r="AL40" s="21">
        <v>3</v>
      </c>
      <c r="AM40" s="29" t="s">
        <v>71</v>
      </c>
      <c r="AN40" s="21">
        <v>3</v>
      </c>
      <c r="AO40" s="29" t="s">
        <v>72</v>
      </c>
      <c r="AP40" s="29">
        <v>3</v>
      </c>
      <c r="AQ40" s="25">
        <f t="shared" si="5"/>
        <v>3</v>
      </c>
      <c r="AR40" s="21"/>
      <c r="AS40" s="28">
        <f t="shared" si="6"/>
        <v>1.1333333333333333</v>
      </c>
      <c r="AT40" s="28" t="str">
        <f t="shared" si="7"/>
        <v>MEDIUM LOW</v>
      </c>
      <c r="AU40" s="31">
        <v>3</v>
      </c>
      <c r="AV40" s="28">
        <f t="shared" si="1"/>
        <v>18</v>
      </c>
      <c r="AW40" s="21" t="str">
        <f t="shared" si="8"/>
        <v>HIGH RISK</v>
      </c>
    </row>
    <row r="41" spans="2:49" ht="150" x14ac:dyDescent="0.25">
      <c r="B41" s="20" t="str">
        <f>'[1]3.2-4.2 Resource Production'!$B$11</f>
        <v>Flooding</v>
      </c>
      <c r="C41" s="20">
        <v>6</v>
      </c>
      <c r="D41" s="21" t="s">
        <v>73</v>
      </c>
      <c r="E41" s="21" t="s">
        <v>64</v>
      </c>
      <c r="F41" s="20" t="s">
        <v>146</v>
      </c>
      <c r="G41" s="21">
        <v>200</v>
      </c>
      <c r="H41" s="21">
        <v>431.77099999999996</v>
      </c>
      <c r="I41" s="21" t="s">
        <v>66</v>
      </c>
      <c r="J41" s="22">
        <v>75681.203007518794</v>
      </c>
      <c r="K41" s="21">
        <v>125.25120000000001</v>
      </c>
      <c r="L41" s="23">
        <f t="shared" si="2"/>
        <v>0.29008710635962126</v>
      </c>
      <c r="M41" s="21">
        <v>3</v>
      </c>
      <c r="N41" s="21"/>
      <c r="O41" s="21">
        <v>200</v>
      </c>
      <c r="P41" s="21">
        <v>3</v>
      </c>
      <c r="Q41" s="23">
        <v>3.3834586466165412E-2</v>
      </c>
      <c r="R41" s="24">
        <v>5</v>
      </c>
      <c r="S41" s="23">
        <f t="shared" si="9"/>
        <v>0.44999999999999996</v>
      </c>
      <c r="T41" s="24">
        <v>4</v>
      </c>
      <c r="U41" s="23">
        <v>0.18482019403804334</v>
      </c>
      <c r="V41" s="25">
        <v>3</v>
      </c>
      <c r="W41" s="23">
        <v>0.70991335684888524</v>
      </c>
      <c r="X41" s="21">
        <v>5</v>
      </c>
      <c r="Y41" s="26"/>
      <c r="Z41" s="26"/>
      <c r="AA41" s="25">
        <f t="shared" si="0"/>
        <v>4</v>
      </c>
      <c r="AB41" s="21"/>
      <c r="AC41" s="27">
        <f t="shared" si="3"/>
        <v>3.5</v>
      </c>
      <c r="AD41" s="28" t="str">
        <f t="shared" si="4"/>
        <v>MEDIUM HIGH</v>
      </c>
      <c r="AE41" s="29" t="s">
        <v>67</v>
      </c>
      <c r="AF41" s="30">
        <v>3</v>
      </c>
      <c r="AG41" s="29" t="s">
        <v>145</v>
      </c>
      <c r="AH41" s="21">
        <v>3</v>
      </c>
      <c r="AI41" s="29" t="s">
        <v>117</v>
      </c>
      <c r="AJ41" s="21">
        <v>3</v>
      </c>
      <c r="AK41" s="29" t="s">
        <v>70</v>
      </c>
      <c r="AL41" s="21">
        <v>3</v>
      </c>
      <c r="AM41" s="29" t="s">
        <v>71</v>
      </c>
      <c r="AN41" s="21">
        <v>3</v>
      </c>
      <c r="AO41" s="29" t="s">
        <v>72</v>
      </c>
      <c r="AP41" s="29">
        <v>3</v>
      </c>
      <c r="AQ41" s="25">
        <f t="shared" si="5"/>
        <v>3</v>
      </c>
      <c r="AR41" s="21"/>
      <c r="AS41" s="28">
        <f t="shared" si="6"/>
        <v>1.1666666666666667</v>
      </c>
      <c r="AT41" s="28" t="str">
        <f t="shared" si="7"/>
        <v>MEDIUM LOW</v>
      </c>
      <c r="AU41" s="31">
        <v>3</v>
      </c>
      <c r="AV41" s="28">
        <f t="shared" si="1"/>
        <v>18</v>
      </c>
      <c r="AW41" s="21" t="str">
        <f t="shared" si="8"/>
        <v>HIGH RISK</v>
      </c>
    </row>
    <row r="42" spans="2:49" ht="150" x14ac:dyDescent="0.25">
      <c r="B42" s="20" t="str">
        <f>'[1]3.2-4.2 Resource Production'!$B$11</f>
        <v>Flooding</v>
      </c>
      <c r="C42" s="20">
        <v>6</v>
      </c>
      <c r="D42" s="21" t="s">
        <v>73</v>
      </c>
      <c r="E42" s="21" t="s">
        <v>64</v>
      </c>
      <c r="F42" s="20" t="s">
        <v>147</v>
      </c>
      <c r="G42" s="21">
        <v>42</v>
      </c>
      <c r="H42" s="21">
        <v>80.389200000000002</v>
      </c>
      <c r="I42" s="21" t="s">
        <v>66</v>
      </c>
      <c r="J42" s="22">
        <v>71535.600000000006</v>
      </c>
      <c r="K42" s="21">
        <v>65.764699999999991</v>
      </c>
      <c r="L42" s="23">
        <f t="shared" si="2"/>
        <v>0.81807879665427685</v>
      </c>
      <c r="M42" s="21">
        <v>5</v>
      </c>
      <c r="N42" s="21"/>
      <c r="O42" s="21">
        <v>42</v>
      </c>
      <c r="P42" s="21">
        <v>3</v>
      </c>
      <c r="Q42" s="23">
        <v>0</v>
      </c>
      <c r="R42" s="24">
        <v>5</v>
      </c>
      <c r="S42" s="33">
        <f>1-90%</f>
        <v>9.9999999999999978E-2</v>
      </c>
      <c r="T42" s="24">
        <v>2</v>
      </c>
      <c r="U42" s="34">
        <v>0.37318445761370928</v>
      </c>
      <c r="V42" s="35">
        <v>4</v>
      </c>
      <c r="W42" s="34">
        <v>0.18192120334572304</v>
      </c>
      <c r="X42" s="21">
        <v>3</v>
      </c>
      <c r="Y42" s="26"/>
      <c r="Z42" s="26"/>
      <c r="AA42" s="25">
        <f t="shared" si="0"/>
        <v>3.4</v>
      </c>
      <c r="AB42" s="21"/>
      <c r="AC42" s="27">
        <f t="shared" si="3"/>
        <v>4.2</v>
      </c>
      <c r="AD42" s="28" t="str">
        <f t="shared" si="4"/>
        <v>HIGH</v>
      </c>
      <c r="AE42" s="29" t="s">
        <v>67</v>
      </c>
      <c r="AF42" s="30">
        <v>3</v>
      </c>
      <c r="AG42" s="29" t="s">
        <v>145</v>
      </c>
      <c r="AH42" s="21">
        <v>3</v>
      </c>
      <c r="AI42" s="29" t="s">
        <v>117</v>
      </c>
      <c r="AJ42" s="21">
        <v>3</v>
      </c>
      <c r="AK42" s="29" t="s">
        <v>70</v>
      </c>
      <c r="AL42" s="21">
        <v>3</v>
      </c>
      <c r="AM42" s="29" t="s">
        <v>71</v>
      </c>
      <c r="AN42" s="21">
        <v>3</v>
      </c>
      <c r="AO42" s="29" t="s">
        <v>72</v>
      </c>
      <c r="AP42" s="29">
        <v>3</v>
      </c>
      <c r="AQ42" s="25">
        <f t="shared" si="5"/>
        <v>3</v>
      </c>
      <c r="AR42" s="21"/>
      <c r="AS42" s="28">
        <f t="shared" si="6"/>
        <v>1.4000000000000001</v>
      </c>
      <c r="AT42" s="28" t="str">
        <f t="shared" si="7"/>
        <v>MEDIUM LOW</v>
      </c>
      <c r="AU42" s="31">
        <v>4</v>
      </c>
      <c r="AV42" s="28">
        <f t="shared" si="1"/>
        <v>24</v>
      </c>
      <c r="AW42" s="21" t="str">
        <f t="shared" si="8"/>
        <v>VERY HIGH RISK</v>
      </c>
    </row>
    <row r="43" spans="2:49" ht="150" x14ac:dyDescent="0.25">
      <c r="B43" s="20" t="str">
        <f>'[1]3.2-4.2 Resource Production'!$B$11</f>
        <v>Flooding</v>
      </c>
      <c r="C43" s="20">
        <v>6</v>
      </c>
      <c r="D43" s="21" t="s">
        <v>73</v>
      </c>
      <c r="E43" s="21" t="s">
        <v>74</v>
      </c>
      <c r="F43" s="20" t="s">
        <v>148</v>
      </c>
      <c r="G43" s="21">
        <v>120</v>
      </c>
      <c r="H43" s="21">
        <v>197.53700000000001</v>
      </c>
      <c r="I43" s="21" t="s">
        <v>97</v>
      </c>
      <c r="J43" s="22">
        <v>70.333333333333329</v>
      </c>
      <c r="K43" s="21">
        <v>6.4259199999999996</v>
      </c>
      <c r="L43" s="23">
        <f t="shared" si="2"/>
        <v>3.2530209530366463E-2</v>
      </c>
      <c r="M43" s="21">
        <v>1</v>
      </c>
      <c r="N43" s="21"/>
      <c r="O43" s="21">
        <v>120</v>
      </c>
      <c r="P43" s="21">
        <v>3</v>
      </c>
      <c r="Q43" s="23">
        <v>0</v>
      </c>
      <c r="R43" s="24">
        <v>5</v>
      </c>
      <c r="S43" s="23">
        <v>0.55000000000000004</v>
      </c>
      <c r="T43" s="24">
        <v>5</v>
      </c>
      <c r="U43" s="34">
        <v>0.54673301710565614</v>
      </c>
      <c r="V43" s="35">
        <v>5</v>
      </c>
      <c r="W43" s="34">
        <v>0</v>
      </c>
      <c r="X43" s="21">
        <v>0</v>
      </c>
      <c r="Y43" s="26"/>
      <c r="Z43" s="26"/>
      <c r="AA43" s="25">
        <f t="shared" si="0"/>
        <v>3.6</v>
      </c>
      <c r="AB43" s="21"/>
      <c r="AC43" s="27">
        <f t="shared" si="3"/>
        <v>2.2999999999999998</v>
      </c>
      <c r="AD43" s="28" t="str">
        <f t="shared" si="4"/>
        <v>MEDIUM</v>
      </c>
      <c r="AE43" s="29" t="s">
        <v>82</v>
      </c>
      <c r="AF43" s="30">
        <v>4</v>
      </c>
      <c r="AG43" s="29" t="s">
        <v>98</v>
      </c>
      <c r="AH43" s="21">
        <v>4</v>
      </c>
      <c r="AI43" s="29" t="s">
        <v>117</v>
      </c>
      <c r="AJ43" s="21">
        <v>3</v>
      </c>
      <c r="AK43" s="29" t="s">
        <v>70</v>
      </c>
      <c r="AL43" s="21">
        <v>3</v>
      </c>
      <c r="AM43" s="29" t="s">
        <v>71</v>
      </c>
      <c r="AN43" s="21">
        <v>3</v>
      </c>
      <c r="AO43" s="29" t="s">
        <v>72</v>
      </c>
      <c r="AP43" s="29">
        <v>3</v>
      </c>
      <c r="AQ43" s="25">
        <f t="shared" si="5"/>
        <v>3.3333333333333335</v>
      </c>
      <c r="AR43" s="21"/>
      <c r="AS43" s="28">
        <f t="shared" si="6"/>
        <v>0.69</v>
      </c>
      <c r="AT43" s="28" t="str">
        <f t="shared" si="7"/>
        <v>LOW</v>
      </c>
      <c r="AU43" s="31">
        <v>1</v>
      </c>
      <c r="AV43" s="28">
        <f t="shared" si="1"/>
        <v>6</v>
      </c>
      <c r="AW43" s="21" t="str">
        <f t="shared" si="8"/>
        <v>LOW RISK</v>
      </c>
    </row>
    <row r="44" spans="2:49" ht="165" x14ac:dyDescent="0.25">
      <c r="B44" s="20" t="str">
        <f>'[1]3.2-4.2 Resource Production'!$B$11</f>
        <v>Flooding</v>
      </c>
      <c r="C44" s="20">
        <v>6</v>
      </c>
      <c r="D44" s="21" t="s">
        <v>73</v>
      </c>
      <c r="E44" s="21" t="s">
        <v>64</v>
      </c>
      <c r="F44" s="20" t="s">
        <v>149</v>
      </c>
      <c r="G44" s="21">
        <v>320</v>
      </c>
      <c r="H44" s="21">
        <v>1964.8580000000002</v>
      </c>
      <c r="I44" s="21" t="s">
        <v>66</v>
      </c>
      <c r="J44" s="22">
        <v>25855.555555555551</v>
      </c>
      <c r="K44" s="21">
        <v>804.74180000000001</v>
      </c>
      <c r="L44" s="23">
        <f t="shared" si="2"/>
        <v>0.40956740894252913</v>
      </c>
      <c r="M44" s="21">
        <v>4</v>
      </c>
      <c r="N44" s="21"/>
      <c r="O44" s="21">
        <v>320</v>
      </c>
      <c r="P44" s="21">
        <v>2</v>
      </c>
      <c r="Q44" s="23">
        <v>2.7777777777777776E-2</v>
      </c>
      <c r="R44" s="24">
        <v>5</v>
      </c>
      <c r="S44" s="23">
        <v>0.55000000000000004</v>
      </c>
      <c r="T44" s="24">
        <v>5</v>
      </c>
      <c r="U44" s="34">
        <v>4.9469223730162687E-2</v>
      </c>
      <c r="V44" s="35">
        <v>1</v>
      </c>
      <c r="W44" s="34">
        <v>0.30990432896423048</v>
      </c>
      <c r="X44" s="21"/>
      <c r="Y44" s="26"/>
      <c r="Z44" s="26"/>
      <c r="AA44" s="25">
        <f t="shared" si="0"/>
        <v>2.6</v>
      </c>
      <c r="AB44" s="21"/>
      <c r="AC44" s="27">
        <f t="shared" si="3"/>
        <v>3.3</v>
      </c>
      <c r="AD44" s="28" t="str">
        <f t="shared" si="4"/>
        <v>MEDIUM HIGH</v>
      </c>
      <c r="AE44" s="29" t="s">
        <v>67</v>
      </c>
      <c r="AF44" s="30">
        <v>3</v>
      </c>
      <c r="AG44" s="29" t="s">
        <v>145</v>
      </c>
      <c r="AH44" s="21">
        <v>3</v>
      </c>
      <c r="AI44" s="29" t="s">
        <v>150</v>
      </c>
      <c r="AJ44" s="21">
        <v>3</v>
      </c>
      <c r="AK44" s="29" t="s">
        <v>70</v>
      </c>
      <c r="AL44" s="21">
        <v>3</v>
      </c>
      <c r="AM44" s="29" t="s">
        <v>71</v>
      </c>
      <c r="AN44" s="21">
        <v>3</v>
      </c>
      <c r="AO44" s="29" t="s">
        <v>72</v>
      </c>
      <c r="AP44" s="29">
        <v>3</v>
      </c>
      <c r="AQ44" s="25">
        <f t="shared" si="5"/>
        <v>3</v>
      </c>
      <c r="AR44" s="21"/>
      <c r="AS44" s="28">
        <f t="shared" si="6"/>
        <v>1.0999999999999999</v>
      </c>
      <c r="AT44" s="28" t="str">
        <f t="shared" si="7"/>
        <v>MEDIUM LOW</v>
      </c>
      <c r="AU44" s="31">
        <v>4</v>
      </c>
      <c r="AV44" s="28">
        <f t="shared" si="1"/>
        <v>24</v>
      </c>
      <c r="AW44" s="21" t="str">
        <f t="shared" si="8"/>
        <v>VERY HIGH RISK</v>
      </c>
    </row>
    <row r="45" spans="2:49" ht="150" x14ac:dyDescent="0.25">
      <c r="B45" s="20" t="str">
        <f>'[1]3.2-4.2 Resource Production'!$B$11</f>
        <v>Flooding</v>
      </c>
      <c r="C45" s="20">
        <v>6</v>
      </c>
      <c r="D45" s="21" t="s">
        <v>73</v>
      </c>
      <c r="E45" s="21" t="s">
        <v>74</v>
      </c>
      <c r="F45" s="20" t="s">
        <v>151</v>
      </c>
      <c r="G45" s="21">
        <v>452</v>
      </c>
      <c r="H45" s="21">
        <v>174.066</v>
      </c>
      <c r="I45" s="21" t="s">
        <v>97</v>
      </c>
      <c r="J45" s="22">
        <v>33954.545454545456</v>
      </c>
      <c r="K45" s="21">
        <v>61.24286</v>
      </c>
      <c r="L45" s="23">
        <f t="shared" si="2"/>
        <v>0.35183700435467008</v>
      </c>
      <c r="M45" s="21">
        <v>4</v>
      </c>
      <c r="N45" s="21"/>
      <c r="O45" s="21">
        <v>452</v>
      </c>
      <c r="P45" s="21">
        <v>3</v>
      </c>
      <c r="Q45" s="23">
        <v>0</v>
      </c>
      <c r="R45" s="24">
        <v>5</v>
      </c>
      <c r="S45" s="23">
        <v>0.55000000000000004</v>
      </c>
      <c r="T45" s="24">
        <v>5</v>
      </c>
      <c r="U45" s="34">
        <v>0.75833304608596741</v>
      </c>
      <c r="V45" s="35">
        <v>5</v>
      </c>
      <c r="W45" s="34">
        <v>0</v>
      </c>
      <c r="X45" s="21">
        <v>0</v>
      </c>
      <c r="Y45" s="26"/>
      <c r="Z45" s="26"/>
      <c r="AA45" s="25">
        <f t="shared" si="0"/>
        <v>3.6</v>
      </c>
      <c r="AB45" s="21"/>
      <c r="AC45" s="27">
        <f t="shared" si="3"/>
        <v>3.8</v>
      </c>
      <c r="AD45" s="28" t="str">
        <f t="shared" si="4"/>
        <v>MEDIUM HIGH</v>
      </c>
      <c r="AE45" s="29" t="s">
        <v>82</v>
      </c>
      <c r="AF45" s="30">
        <v>4</v>
      </c>
      <c r="AG45" s="29" t="s">
        <v>98</v>
      </c>
      <c r="AH45" s="21">
        <v>4</v>
      </c>
      <c r="AI45" s="29" t="s">
        <v>152</v>
      </c>
      <c r="AJ45" s="21">
        <v>3</v>
      </c>
      <c r="AK45" s="29" t="s">
        <v>70</v>
      </c>
      <c r="AL45" s="21">
        <v>3</v>
      </c>
      <c r="AM45" s="29" t="s">
        <v>71</v>
      </c>
      <c r="AN45" s="21">
        <v>3</v>
      </c>
      <c r="AO45" s="29" t="s">
        <v>72</v>
      </c>
      <c r="AP45" s="29">
        <v>3</v>
      </c>
      <c r="AQ45" s="25">
        <f t="shared" si="5"/>
        <v>3.3333333333333335</v>
      </c>
      <c r="AR45" s="21"/>
      <c r="AS45" s="28">
        <f t="shared" si="6"/>
        <v>1.1399999999999999</v>
      </c>
      <c r="AT45" s="28" t="str">
        <f t="shared" si="7"/>
        <v>MEDIUM LOW</v>
      </c>
      <c r="AU45" s="31">
        <v>3</v>
      </c>
      <c r="AV45" s="28">
        <f t="shared" si="1"/>
        <v>18</v>
      </c>
      <c r="AW45" s="21" t="str">
        <f t="shared" si="8"/>
        <v>HIGH RISK</v>
      </c>
    </row>
    <row r="46" spans="2:49" ht="150" x14ac:dyDescent="0.25">
      <c r="B46" s="20" t="str">
        <f>'[1]3.2-4.2 Resource Production'!$B$11</f>
        <v>Flooding</v>
      </c>
      <c r="C46" s="20">
        <v>6</v>
      </c>
      <c r="D46" s="21" t="s">
        <v>73</v>
      </c>
      <c r="E46" s="21" t="s">
        <v>74</v>
      </c>
      <c r="F46" s="20" t="s">
        <v>153</v>
      </c>
      <c r="G46" s="21">
        <v>170</v>
      </c>
      <c r="H46" s="21">
        <v>133.42339999999999</v>
      </c>
      <c r="I46" s="21" t="s">
        <v>154</v>
      </c>
      <c r="J46" s="22">
        <v>4873.333333333333</v>
      </c>
      <c r="K46" s="21">
        <v>43.877030000000005</v>
      </c>
      <c r="L46" s="23">
        <f t="shared" si="2"/>
        <v>0.32885558305364732</v>
      </c>
      <c r="M46" s="21">
        <v>4</v>
      </c>
      <c r="N46" s="21"/>
      <c r="O46" s="21">
        <v>170</v>
      </c>
      <c r="P46" s="21">
        <v>3</v>
      </c>
      <c r="Q46" s="23">
        <v>0</v>
      </c>
      <c r="R46" s="24">
        <v>5</v>
      </c>
      <c r="S46" s="23">
        <v>0.55000000000000004</v>
      </c>
      <c r="T46" s="24">
        <v>5</v>
      </c>
      <c r="U46" s="34">
        <v>0.80945321435370421</v>
      </c>
      <c r="V46" s="35">
        <v>5</v>
      </c>
      <c r="W46" s="34">
        <v>0.38479082379852414</v>
      </c>
      <c r="X46" s="21">
        <v>4</v>
      </c>
      <c r="Y46" s="26"/>
      <c r="Z46" s="26"/>
      <c r="AA46" s="25">
        <f t="shared" si="0"/>
        <v>4.4000000000000004</v>
      </c>
      <c r="AB46" s="21"/>
      <c r="AC46" s="27">
        <f t="shared" si="3"/>
        <v>4.2</v>
      </c>
      <c r="AD46" s="28" t="str">
        <f t="shared" si="4"/>
        <v>HIGH</v>
      </c>
      <c r="AE46" s="29" t="s">
        <v>82</v>
      </c>
      <c r="AF46" s="30">
        <v>4</v>
      </c>
      <c r="AG46" s="29" t="s">
        <v>98</v>
      </c>
      <c r="AH46" s="21">
        <v>4</v>
      </c>
      <c r="AI46" s="29" t="s">
        <v>155</v>
      </c>
      <c r="AJ46" s="21">
        <v>3</v>
      </c>
      <c r="AK46" s="29" t="s">
        <v>70</v>
      </c>
      <c r="AL46" s="21">
        <v>3</v>
      </c>
      <c r="AM46" s="29" t="s">
        <v>71</v>
      </c>
      <c r="AN46" s="21">
        <v>3</v>
      </c>
      <c r="AO46" s="29" t="s">
        <v>72</v>
      </c>
      <c r="AP46" s="29">
        <v>3</v>
      </c>
      <c r="AQ46" s="25">
        <f t="shared" si="5"/>
        <v>3.3333333333333335</v>
      </c>
      <c r="AR46" s="21"/>
      <c r="AS46" s="28">
        <f t="shared" si="6"/>
        <v>1.26</v>
      </c>
      <c r="AT46" s="28" t="str">
        <f t="shared" si="7"/>
        <v>MEDIUM LOW</v>
      </c>
      <c r="AU46" s="31">
        <v>3</v>
      </c>
      <c r="AV46" s="28">
        <f t="shared" si="1"/>
        <v>18</v>
      </c>
      <c r="AW46" s="21" t="str">
        <f t="shared" si="8"/>
        <v>HIGH RISK</v>
      </c>
    </row>
    <row r="47" spans="2:49" ht="150" x14ac:dyDescent="0.25">
      <c r="B47" s="20" t="str">
        <f>'[1]3.2-4.2 Resource Production'!$B$11</f>
        <v>Flooding</v>
      </c>
      <c r="C47" s="20">
        <v>6</v>
      </c>
      <c r="D47" s="20" t="s">
        <v>63</v>
      </c>
      <c r="E47" s="21" t="s">
        <v>64</v>
      </c>
      <c r="F47" s="20" t="s">
        <v>156</v>
      </c>
      <c r="G47" s="21">
        <v>200</v>
      </c>
      <c r="H47" s="21">
        <v>230.672</v>
      </c>
      <c r="I47" s="21" t="s">
        <v>97</v>
      </c>
      <c r="J47" s="22">
        <v>7200</v>
      </c>
      <c r="K47" s="21">
        <v>195.16</v>
      </c>
      <c r="L47" s="23">
        <f t="shared" si="2"/>
        <v>0.84604980231670945</v>
      </c>
      <c r="M47" s="21">
        <v>5</v>
      </c>
      <c r="N47" s="21"/>
      <c r="O47" s="21">
        <v>200</v>
      </c>
      <c r="P47" s="21">
        <v>3</v>
      </c>
      <c r="Q47" s="23">
        <v>0</v>
      </c>
      <c r="R47" s="24">
        <v>5</v>
      </c>
      <c r="S47" s="33">
        <f>1-60%</f>
        <v>0.4</v>
      </c>
      <c r="T47" s="24">
        <v>4</v>
      </c>
      <c r="U47" s="34">
        <v>1.30054796420892E-2</v>
      </c>
      <c r="V47" s="35">
        <v>1</v>
      </c>
      <c r="W47" s="34">
        <v>0.15078119581050148</v>
      </c>
      <c r="X47" s="21">
        <v>2</v>
      </c>
      <c r="Y47" s="26"/>
      <c r="Z47" s="26"/>
      <c r="AA47" s="25">
        <f t="shared" si="0"/>
        <v>3</v>
      </c>
      <c r="AB47" s="21"/>
      <c r="AC47" s="27">
        <f t="shared" si="3"/>
        <v>4</v>
      </c>
      <c r="AD47" s="28" t="str">
        <f t="shared" si="4"/>
        <v>MEDIUM HIGH</v>
      </c>
      <c r="AE47" s="29" t="s">
        <v>82</v>
      </c>
      <c r="AF47" s="30">
        <v>4</v>
      </c>
      <c r="AG47" s="29" t="s">
        <v>98</v>
      </c>
      <c r="AH47" s="21">
        <v>4</v>
      </c>
      <c r="AI47" s="29"/>
      <c r="AJ47" s="21">
        <v>3</v>
      </c>
      <c r="AK47" s="29" t="s">
        <v>70</v>
      </c>
      <c r="AL47" s="21">
        <v>3</v>
      </c>
      <c r="AM47" s="29" t="s">
        <v>71</v>
      </c>
      <c r="AN47" s="21">
        <v>3</v>
      </c>
      <c r="AO47" s="29" t="s">
        <v>72</v>
      </c>
      <c r="AP47" s="29">
        <v>3</v>
      </c>
      <c r="AQ47" s="25">
        <f t="shared" si="5"/>
        <v>3.3333333333333335</v>
      </c>
      <c r="AR47" s="21"/>
      <c r="AS47" s="28">
        <f t="shared" si="6"/>
        <v>1.2</v>
      </c>
      <c r="AT47" s="28" t="str">
        <f t="shared" si="7"/>
        <v>MEDIUM LOW</v>
      </c>
      <c r="AU47" s="31">
        <v>4</v>
      </c>
      <c r="AV47" s="28">
        <f t="shared" si="1"/>
        <v>24</v>
      </c>
      <c r="AW47" s="21" t="str">
        <f t="shared" si="8"/>
        <v>VERY HIGH RISK</v>
      </c>
    </row>
    <row r="48" spans="2:49" ht="150" x14ac:dyDescent="0.25">
      <c r="B48" s="20" t="str">
        <f>'[1]3.2-4.2 Resource Production'!$B$11</f>
        <v>Flooding</v>
      </c>
      <c r="C48" s="20">
        <v>6</v>
      </c>
      <c r="D48" s="21" t="s">
        <v>90</v>
      </c>
      <c r="E48" s="21" t="s">
        <v>64</v>
      </c>
      <c r="F48" s="20" t="s">
        <v>157</v>
      </c>
      <c r="G48" s="21">
        <v>131</v>
      </c>
      <c r="H48" s="21">
        <v>289.04919999999998</v>
      </c>
      <c r="I48" s="21" t="s">
        <v>66</v>
      </c>
      <c r="J48" s="22">
        <v>24336</v>
      </c>
      <c r="K48" s="21">
        <v>243.83174999999997</v>
      </c>
      <c r="L48" s="23">
        <f t="shared" si="2"/>
        <v>0.8435648671575634</v>
      </c>
      <c r="M48" s="21">
        <v>5</v>
      </c>
      <c r="N48" s="21"/>
      <c r="O48" s="21">
        <v>131</v>
      </c>
      <c r="P48" s="21">
        <v>2</v>
      </c>
      <c r="Q48" s="23">
        <v>0</v>
      </c>
      <c r="R48" s="24">
        <v>5</v>
      </c>
      <c r="S48" s="23">
        <v>0.55000000000000004</v>
      </c>
      <c r="T48" s="24">
        <v>5</v>
      </c>
      <c r="U48" s="34">
        <v>0.20757711835908904</v>
      </c>
      <c r="V48" s="35">
        <v>3</v>
      </c>
      <c r="W48" s="34">
        <v>0.15643080831913739</v>
      </c>
      <c r="X48" s="21">
        <v>3</v>
      </c>
      <c r="Y48" s="26"/>
      <c r="Z48" s="26"/>
      <c r="AA48" s="25">
        <f t="shared" si="0"/>
        <v>3.6</v>
      </c>
      <c r="AB48" s="21"/>
      <c r="AC48" s="27">
        <f t="shared" si="3"/>
        <v>4.3</v>
      </c>
      <c r="AD48" s="28" t="str">
        <f t="shared" si="4"/>
        <v>HIGH</v>
      </c>
      <c r="AE48" s="29" t="s">
        <v>67</v>
      </c>
      <c r="AF48" s="30">
        <v>3</v>
      </c>
      <c r="AG48" s="29" t="s">
        <v>158</v>
      </c>
      <c r="AH48" s="21">
        <v>3</v>
      </c>
      <c r="AI48" s="29" t="s">
        <v>159</v>
      </c>
      <c r="AJ48" s="21">
        <v>3</v>
      </c>
      <c r="AK48" s="29" t="s">
        <v>70</v>
      </c>
      <c r="AL48" s="21">
        <v>3</v>
      </c>
      <c r="AM48" s="29" t="s">
        <v>71</v>
      </c>
      <c r="AN48" s="21">
        <v>3</v>
      </c>
      <c r="AO48" s="29" t="s">
        <v>72</v>
      </c>
      <c r="AP48" s="29">
        <v>3</v>
      </c>
      <c r="AQ48" s="25">
        <f t="shared" si="5"/>
        <v>3</v>
      </c>
      <c r="AR48" s="21"/>
      <c r="AS48" s="28">
        <f t="shared" si="6"/>
        <v>1.4333333333333333</v>
      </c>
      <c r="AT48" s="28" t="str">
        <f t="shared" si="7"/>
        <v>MEDIUM LOW</v>
      </c>
      <c r="AU48" s="31">
        <v>4</v>
      </c>
      <c r="AV48" s="28">
        <f t="shared" si="1"/>
        <v>24</v>
      </c>
      <c r="AW48" s="21" t="str">
        <f t="shared" si="8"/>
        <v>VERY HIGH RISK</v>
      </c>
    </row>
    <row r="49" spans="2:49" ht="150" x14ac:dyDescent="0.25">
      <c r="B49" s="20" t="str">
        <f>'[1]3.2-4.2 Resource Production'!$B$11</f>
        <v>Flooding</v>
      </c>
      <c r="C49" s="20">
        <v>6</v>
      </c>
      <c r="D49" s="21" t="s">
        <v>73</v>
      </c>
      <c r="E49" s="21" t="s">
        <v>74</v>
      </c>
      <c r="F49" s="20" t="s">
        <v>160</v>
      </c>
      <c r="G49" s="21">
        <v>195</v>
      </c>
      <c r="H49" s="21">
        <v>529.99099999999999</v>
      </c>
      <c r="I49" s="21" t="s">
        <v>161</v>
      </c>
      <c r="J49" s="22">
        <v>3105.7108140947753</v>
      </c>
      <c r="K49" s="21">
        <v>2.845202</v>
      </c>
      <c r="L49" s="23">
        <f t="shared" si="2"/>
        <v>5.3683968218328241E-3</v>
      </c>
      <c r="M49" s="21">
        <v>0</v>
      </c>
      <c r="N49" s="21"/>
      <c r="O49" s="21">
        <v>195</v>
      </c>
      <c r="P49" s="21">
        <v>2</v>
      </c>
      <c r="Q49" s="23">
        <v>0</v>
      </c>
      <c r="R49" s="24">
        <v>5</v>
      </c>
      <c r="S49" s="23">
        <v>0.55000000000000004</v>
      </c>
      <c r="T49" s="24">
        <v>5</v>
      </c>
      <c r="U49" s="34">
        <v>0.1132094695947667</v>
      </c>
      <c r="V49" s="35">
        <v>2</v>
      </c>
      <c r="W49" s="34">
        <v>0</v>
      </c>
      <c r="X49" s="21">
        <v>0</v>
      </c>
      <c r="Y49" s="26"/>
      <c r="Z49" s="26"/>
      <c r="AA49" s="25">
        <f t="shared" si="0"/>
        <v>2.8</v>
      </c>
      <c r="AB49" s="21"/>
      <c r="AC49" s="27">
        <f t="shared" si="3"/>
        <v>1.4</v>
      </c>
      <c r="AD49" s="28" t="str">
        <f t="shared" si="4"/>
        <v>MEDIUM LOW</v>
      </c>
      <c r="AE49" s="29" t="s">
        <v>82</v>
      </c>
      <c r="AF49" s="30">
        <v>4</v>
      </c>
      <c r="AG49" s="29" t="s">
        <v>121</v>
      </c>
      <c r="AH49" s="21"/>
      <c r="AI49" s="29" t="s">
        <v>162</v>
      </c>
      <c r="AJ49" s="21">
        <v>3</v>
      </c>
      <c r="AK49" s="29" t="s">
        <v>70</v>
      </c>
      <c r="AL49" s="21">
        <v>3</v>
      </c>
      <c r="AM49" s="29" t="s">
        <v>71</v>
      </c>
      <c r="AN49" s="21">
        <v>3</v>
      </c>
      <c r="AO49" s="29" t="s">
        <v>72</v>
      </c>
      <c r="AP49" s="29">
        <v>3</v>
      </c>
      <c r="AQ49" s="25">
        <f t="shared" si="5"/>
        <v>2.6666666666666665</v>
      </c>
      <c r="AR49" s="21"/>
      <c r="AS49" s="28">
        <f t="shared" si="6"/>
        <v>0.52500000000000002</v>
      </c>
      <c r="AT49" s="28" t="str">
        <f t="shared" si="7"/>
        <v>LOW</v>
      </c>
      <c r="AU49" s="31">
        <v>1</v>
      </c>
      <c r="AV49" s="28">
        <f t="shared" si="1"/>
        <v>6</v>
      </c>
      <c r="AW49" s="21" t="str">
        <f t="shared" si="8"/>
        <v>LOW RISK</v>
      </c>
    </row>
    <row r="50" spans="2:49" ht="150" x14ac:dyDescent="0.25">
      <c r="B50" s="20" t="str">
        <f>'[1]3.2-4.2 Resource Production'!$B$11</f>
        <v>Flooding</v>
      </c>
      <c r="C50" s="20">
        <v>6</v>
      </c>
      <c r="D50" s="21" t="s">
        <v>73</v>
      </c>
      <c r="E50" s="21" t="s">
        <v>64</v>
      </c>
      <c r="F50" s="20" t="s">
        <v>163</v>
      </c>
      <c r="G50" s="21">
        <v>140</v>
      </c>
      <c r="H50" s="21">
        <v>219.98</v>
      </c>
      <c r="I50" s="21" t="s">
        <v>164</v>
      </c>
      <c r="J50" s="22">
        <v>1580.4878048780492</v>
      </c>
      <c r="K50" s="21">
        <v>54.157899999999998</v>
      </c>
      <c r="L50" s="23">
        <f t="shared" si="2"/>
        <v>0.24619465405945995</v>
      </c>
      <c r="M50" s="21">
        <v>3</v>
      </c>
      <c r="N50" s="21"/>
      <c r="O50" s="21">
        <v>140</v>
      </c>
      <c r="P50" s="21">
        <v>2</v>
      </c>
      <c r="Q50" s="23">
        <v>0.10975609756097562</v>
      </c>
      <c r="R50" s="24">
        <v>4</v>
      </c>
      <c r="S50" s="23">
        <v>0.55000000000000004</v>
      </c>
      <c r="T50" s="24">
        <v>5</v>
      </c>
      <c r="U50" s="34">
        <v>0.11182834803163924</v>
      </c>
      <c r="V50" s="35">
        <v>2</v>
      </c>
      <c r="W50" s="34">
        <v>0</v>
      </c>
      <c r="X50" s="21">
        <v>0</v>
      </c>
      <c r="Y50" s="26"/>
      <c r="Z50" s="26"/>
      <c r="AA50" s="25">
        <f t="shared" si="0"/>
        <v>2.6</v>
      </c>
      <c r="AB50" s="21"/>
      <c r="AC50" s="27">
        <f t="shared" si="3"/>
        <v>2.8</v>
      </c>
      <c r="AD50" s="28" t="str">
        <f t="shared" si="4"/>
        <v>MEDIUM</v>
      </c>
      <c r="AE50" s="29" t="s">
        <v>82</v>
      </c>
      <c r="AF50" s="30">
        <v>4</v>
      </c>
      <c r="AG50" s="29" t="s">
        <v>165</v>
      </c>
      <c r="AH50" s="21">
        <v>2</v>
      </c>
      <c r="AI50" s="29" t="s">
        <v>166</v>
      </c>
      <c r="AJ50" s="21">
        <v>3</v>
      </c>
      <c r="AK50" s="29" t="s">
        <v>70</v>
      </c>
      <c r="AL50" s="21">
        <v>3</v>
      </c>
      <c r="AM50" s="29" t="s">
        <v>71</v>
      </c>
      <c r="AN50" s="21">
        <v>3</v>
      </c>
      <c r="AO50" s="29" t="s">
        <v>72</v>
      </c>
      <c r="AP50" s="29">
        <v>3</v>
      </c>
      <c r="AQ50" s="25">
        <f t="shared" si="5"/>
        <v>3</v>
      </c>
      <c r="AR50" s="21"/>
      <c r="AS50" s="28">
        <f t="shared" si="6"/>
        <v>0.93333333333333324</v>
      </c>
      <c r="AT50" s="28" t="str">
        <f t="shared" si="7"/>
        <v>LOW</v>
      </c>
      <c r="AU50" s="31">
        <v>3</v>
      </c>
      <c r="AV50" s="28">
        <f t="shared" si="1"/>
        <v>18</v>
      </c>
      <c r="AW50" s="21" t="str">
        <f t="shared" si="8"/>
        <v>HIGH RISK</v>
      </c>
    </row>
    <row r="51" spans="2:49" ht="150" x14ac:dyDescent="0.25">
      <c r="B51" s="20" t="str">
        <f>'[1]3.2-4.2 Resource Production'!$B$11</f>
        <v>Flooding</v>
      </c>
      <c r="C51" s="20">
        <v>6</v>
      </c>
      <c r="D51" s="21" t="s">
        <v>73</v>
      </c>
      <c r="E51" s="21" t="s">
        <v>64</v>
      </c>
      <c r="F51" s="20" t="s">
        <v>167</v>
      </c>
      <c r="G51" s="21">
        <v>380</v>
      </c>
      <c r="H51" s="21">
        <v>771.8309999999999</v>
      </c>
      <c r="I51" s="21" t="s">
        <v>66</v>
      </c>
      <c r="J51" s="22">
        <v>172879.70479704798</v>
      </c>
      <c r="K51" s="21">
        <v>246.10230799999999</v>
      </c>
      <c r="L51" s="23">
        <f t="shared" si="2"/>
        <v>0.31885517425446763</v>
      </c>
      <c r="M51" s="21">
        <v>4</v>
      </c>
      <c r="N51" s="21"/>
      <c r="O51" s="21">
        <v>380</v>
      </c>
      <c r="P51" s="21">
        <v>3</v>
      </c>
      <c r="Q51" s="23">
        <v>1.6605166051660517E-2</v>
      </c>
      <c r="R51" s="24">
        <v>5</v>
      </c>
      <c r="S51" s="23">
        <v>0.55000000000000004</v>
      </c>
      <c r="T51" s="24">
        <v>5</v>
      </c>
      <c r="U51" s="34">
        <v>0.21066787936737449</v>
      </c>
      <c r="V51" s="35">
        <v>3</v>
      </c>
      <c r="W51" s="34">
        <v>0.44359581307306911</v>
      </c>
      <c r="X51" s="21">
        <v>4</v>
      </c>
      <c r="Y51" s="26"/>
      <c r="Z51" s="26"/>
      <c r="AA51" s="25">
        <f t="shared" si="0"/>
        <v>4</v>
      </c>
      <c r="AB51" s="21"/>
      <c r="AC51" s="27">
        <f t="shared" si="3"/>
        <v>4</v>
      </c>
      <c r="AD51" s="28" t="str">
        <f t="shared" si="4"/>
        <v>MEDIUM HIGH</v>
      </c>
      <c r="AE51" s="29" t="s">
        <v>67</v>
      </c>
      <c r="AF51" s="30">
        <v>3</v>
      </c>
      <c r="AG51" s="29" t="s">
        <v>111</v>
      </c>
      <c r="AH51" s="21">
        <v>3</v>
      </c>
      <c r="AI51" s="29" t="s">
        <v>168</v>
      </c>
      <c r="AJ51" s="21">
        <v>3</v>
      </c>
      <c r="AK51" s="29" t="s">
        <v>70</v>
      </c>
      <c r="AL51" s="21">
        <v>3</v>
      </c>
      <c r="AM51" s="29" t="s">
        <v>71</v>
      </c>
      <c r="AN51" s="21">
        <v>3</v>
      </c>
      <c r="AO51" s="29" t="s">
        <v>72</v>
      </c>
      <c r="AP51" s="29">
        <v>3</v>
      </c>
      <c r="AQ51" s="25">
        <f t="shared" si="5"/>
        <v>3</v>
      </c>
      <c r="AR51" s="21"/>
      <c r="AS51" s="28">
        <f t="shared" si="6"/>
        <v>1.3333333333333333</v>
      </c>
      <c r="AT51" s="28" t="str">
        <f t="shared" si="7"/>
        <v>MEDIUM LOW</v>
      </c>
      <c r="AU51" s="31">
        <v>3</v>
      </c>
      <c r="AV51" s="28">
        <f t="shared" si="1"/>
        <v>18</v>
      </c>
      <c r="AW51" s="21" t="str">
        <f t="shared" si="8"/>
        <v>HIGH RISK</v>
      </c>
    </row>
    <row r="52" spans="2:49" ht="150" x14ac:dyDescent="0.25">
      <c r="B52" s="20" t="str">
        <f>'[1]3.2-4.2 Resource Production'!$B$11</f>
        <v>Flooding</v>
      </c>
      <c r="C52" s="20">
        <v>6</v>
      </c>
      <c r="D52" s="20" t="s">
        <v>63</v>
      </c>
      <c r="E52" s="21" t="s">
        <v>74</v>
      </c>
      <c r="F52" s="20" t="s">
        <v>169</v>
      </c>
      <c r="G52" s="21">
        <v>230</v>
      </c>
      <c r="H52" s="21">
        <v>846.2</v>
      </c>
      <c r="I52" s="21" t="s">
        <v>66</v>
      </c>
      <c r="J52" s="22">
        <v>75995.775591159632</v>
      </c>
      <c r="K52" s="21">
        <v>417.62801000000007</v>
      </c>
      <c r="L52" s="23">
        <f t="shared" si="2"/>
        <v>0.49353345544788474</v>
      </c>
      <c r="M52" s="21">
        <v>4</v>
      </c>
      <c r="N52" s="21"/>
      <c r="O52" s="21">
        <v>230</v>
      </c>
      <c r="P52" s="21">
        <v>3</v>
      </c>
      <c r="Q52" s="23">
        <v>2.318273144093555E-2</v>
      </c>
      <c r="R52" s="24">
        <v>5</v>
      </c>
      <c r="S52" s="23">
        <v>0.5</v>
      </c>
      <c r="T52" s="24">
        <v>5</v>
      </c>
      <c r="U52" s="34">
        <v>0.13763412904750649</v>
      </c>
      <c r="V52" s="35">
        <v>2</v>
      </c>
      <c r="W52" s="34">
        <v>0.27603285275348616</v>
      </c>
      <c r="X52" s="21">
        <v>3</v>
      </c>
      <c r="Y52" s="26"/>
      <c r="Z52" s="26"/>
      <c r="AA52" s="25">
        <f t="shared" si="0"/>
        <v>3.6</v>
      </c>
      <c r="AB52" s="21"/>
      <c r="AC52" s="27">
        <f t="shared" si="3"/>
        <v>3.8</v>
      </c>
      <c r="AD52" s="28" t="str">
        <f t="shared" si="4"/>
        <v>MEDIUM HIGH</v>
      </c>
      <c r="AE52" s="29" t="s">
        <v>67</v>
      </c>
      <c r="AF52" s="30">
        <v>3</v>
      </c>
      <c r="AG52" s="29" t="s">
        <v>111</v>
      </c>
      <c r="AH52" s="21">
        <v>3</v>
      </c>
      <c r="AI52" s="29" t="s">
        <v>117</v>
      </c>
      <c r="AJ52" s="21">
        <v>3</v>
      </c>
      <c r="AK52" s="29" t="s">
        <v>70</v>
      </c>
      <c r="AL52" s="21">
        <v>3</v>
      </c>
      <c r="AM52" s="29" t="s">
        <v>71</v>
      </c>
      <c r="AN52" s="21">
        <v>3</v>
      </c>
      <c r="AO52" s="29" t="s">
        <v>72</v>
      </c>
      <c r="AP52" s="29">
        <v>3</v>
      </c>
      <c r="AQ52" s="25">
        <f t="shared" si="5"/>
        <v>3</v>
      </c>
      <c r="AR52" s="21"/>
      <c r="AS52" s="28">
        <f t="shared" si="6"/>
        <v>1.2666666666666666</v>
      </c>
      <c r="AT52" s="28" t="str">
        <f t="shared" si="7"/>
        <v>MEDIUM LOW</v>
      </c>
      <c r="AU52" s="31">
        <v>4</v>
      </c>
      <c r="AV52" s="28">
        <f t="shared" si="1"/>
        <v>24</v>
      </c>
      <c r="AW52" s="21" t="str">
        <f t="shared" si="8"/>
        <v>VERY HIGH RISK</v>
      </c>
    </row>
    <row r="53" spans="2:49" ht="150" x14ac:dyDescent="0.25">
      <c r="B53" s="20" t="str">
        <f>'[1]3.2-4.2 Resource Production'!$B$11</f>
        <v>Flooding</v>
      </c>
      <c r="C53" s="20">
        <v>6</v>
      </c>
      <c r="D53" s="21" t="s">
        <v>73</v>
      </c>
      <c r="E53" s="21" t="s">
        <v>74</v>
      </c>
      <c r="F53" s="20" t="s">
        <v>170</v>
      </c>
      <c r="G53" s="21">
        <v>180</v>
      </c>
      <c r="H53" s="21">
        <v>187.75959999999998</v>
      </c>
      <c r="I53" s="21" t="s">
        <v>66</v>
      </c>
      <c r="J53" s="22">
        <v>85155.319148936163</v>
      </c>
      <c r="K53" s="21">
        <v>28.013400000000001</v>
      </c>
      <c r="L53" s="23">
        <f t="shared" si="2"/>
        <v>0.14919823007718383</v>
      </c>
      <c r="M53" s="21">
        <v>2</v>
      </c>
      <c r="N53" s="21"/>
      <c r="O53" s="21">
        <v>180</v>
      </c>
      <c r="P53" s="21">
        <v>5</v>
      </c>
      <c r="Q53" s="23">
        <v>4.7872340425531922E-2</v>
      </c>
      <c r="R53" s="24">
        <v>5</v>
      </c>
      <c r="S53" s="23">
        <v>0.55000000000000004</v>
      </c>
      <c r="T53" s="24">
        <v>5</v>
      </c>
      <c r="U53" s="34">
        <v>0.30038410818940819</v>
      </c>
      <c r="V53" s="35">
        <v>3</v>
      </c>
      <c r="W53" s="34">
        <v>0.3801648490942674</v>
      </c>
      <c r="X53" s="21">
        <v>4</v>
      </c>
      <c r="Y53" s="26"/>
      <c r="Z53" s="26"/>
      <c r="AA53" s="25">
        <f t="shared" si="0"/>
        <v>4.4000000000000004</v>
      </c>
      <c r="AB53" s="21"/>
      <c r="AC53" s="27">
        <f t="shared" si="3"/>
        <v>3.2</v>
      </c>
      <c r="AD53" s="28" t="str">
        <f t="shared" si="4"/>
        <v>MEDIUM HIGH</v>
      </c>
      <c r="AE53" s="29" t="s">
        <v>67</v>
      </c>
      <c r="AF53" s="30">
        <v>3</v>
      </c>
      <c r="AG53" s="29" t="s">
        <v>111</v>
      </c>
      <c r="AH53" s="21">
        <v>3</v>
      </c>
      <c r="AI53" s="29" t="s">
        <v>171</v>
      </c>
      <c r="AJ53" s="21">
        <v>3</v>
      </c>
      <c r="AK53" s="29" t="s">
        <v>70</v>
      </c>
      <c r="AL53" s="21">
        <v>3</v>
      </c>
      <c r="AM53" s="29" t="s">
        <v>71</v>
      </c>
      <c r="AN53" s="21">
        <v>3</v>
      </c>
      <c r="AO53" s="29" t="s">
        <v>72</v>
      </c>
      <c r="AP53" s="29">
        <v>3</v>
      </c>
      <c r="AQ53" s="25">
        <f t="shared" si="5"/>
        <v>3</v>
      </c>
      <c r="AR53" s="21"/>
      <c r="AS53" s="28">
        <f t="shared" si="6"/>
        <v>1.0666666666666667</v>
      </c>
      <c r="AT53" s="28" t="str">
        <f t="shared" si="7"/>
        <v>MEDIUM LOW</v>
      </c>
      <c r="AU53" s="31">
        <v>2</v>
      </c>
      <c r="AV53" s="28">
        <f t="shared" si="1"/>
        <v>12</v>
      </c>
      <c r="AW53" s="21" t="str">
        <f t="shared" si="8"/>
        <v>MODERATE RISK</v>
      </c>
    </row>
    <row r="54" spans="2:49" ht="150" x14ac:dyDescent="0.25">
      <c r="B54" s="20" t="str">
        <f>'[1]3.2-4.2 Resource Production'!$B$11</f>
        <v>Flooding</v>
      </c>
      <c r="C54" s="20">
        <v>6</v>
      </c>
      <c r="D54" s="21" t="s">
        <v>73</v>
      </c>
      <c r="E54" s="21" t="s">
        <v>74</v>
      </c>
      <c r="F54" s="20" t="s">
        <v>172</v>
      </c>
      <c r="G54" s="21">
        <v>250</v>
      </c>
      <c r="H54" s="21">
        <v>344.68689999999998</v>
      </c>
      <c r="I54" s="21" t="s">
        <v>66</v>
      </c>
      <c r="J54" s="22">
        <v>31328.571428571428</v>
      </c>
      <c r="K54" s="21">
        <v>93.556600000000003</v>
      </c>
      <c r="L54" s="23">
        <f t="shared" si="2"/>
        <v>0.27142487863623482</v>
      </c>
      <c r="M54" s="21">
        <v>3</v>
      </c>
      <c r="N54" s="21"/>
      <c r="O54" s="21">
        <v>250</v>
      </c>
      <c r="P54" s="21">
        <v>4</v>
      </c>
      <c r="Q54" s="23">
        <v>0.10714285714285714</v>
      </c>
      <c r="R54" s="24">
        <v>4</v>
      </c>
      <c r="S54" s="23">
        <v>0.55000000000000004</v>
      </c>
      <c r="T54" s="24">
        <v>5</v>
      </c>
      <c r="U54" s="34">
        <v>7.3109828078757849E-2</v>
      </c>
      <c r="V54" s="35">
        <v>2</v>
      </c>
      <c r="W54" s="34">
        <v>0.28550229208014583</v>
      </c>
      <c r="X54" s="21">
        <v>3</v>
      </c>
      <c r="Y54" s="26"/>
      <c r="Z54" s="26"/>
      <c r="AA54" s="25">
        <f t="shared" si="0"/>
        <v>3.6</v>
      </c>
      <c r="AB54" s="21"/>
      <c r="AC54" s="27">
        <f t="shared" si="3"/>
        <v>3.3</v>
      </c>
      <c r="AD54" s="28" t="str">
        <f t="shared" si="4"/>
        <v>MEDIUM HIGH</v>
      </c>
      <c r="AE54" s="29" t="s">
        <v>67</v>
      </c>
      <c r="AF54" s="30">
        <v>3</v>
      </c>
      <c r="AG54" s="29" t="s">
        <v>111</v>
      </c>
      <c r="AH54" s="21">
        <v>3</v>
      </c>
      <c r="AI54" s="29" t="s">
        <v>173</v>
      </c>
      <c r="AJ54" s="21">
        <v>3</v>
      </c>
      <c r="AK54" s="29" t="s">
        <v>70</v>
      </c>
      <c r="AL54" s="21">
        <v>3</v>
      </c>
      <c r="AM54" s="29" t="s">
        <v>71</v>
      </c>
      <c r="AN54" s="21">
        <v>3</v>
      </c>
      <c r="AO54" s="29" t="s">
        <v>72</v>
      </c>
      <c r="AP54" s="29">
        <v>3</v>
      </c>
      <c r="AQ54" s="25">
        <f t="shared" si="5"/>
        <v>3</v>
      </c>
      <c r="AR54" s="21"/>
      <c r="AS54" s="28">
        <f t="shared" si="6"/>
        <v>1.0999999999999999</v>
      </c>
      <c r="AT54" s="28" t="str">
        <f t="shared" si="7"/>
        <v>MEDIUM LOW</v>
      </c>
      <c r="AU54" s="31">
        <v>3</v>
      </c>
      <c r="AV54" s="28">
        <f t="shared" si="1"/>
        <v>18</v>
      </c>
      <c r="AW54" s="21" t="str">
        <f t="shared" si="8"/>
        <v>HIGH RISK</v>
      </c>
    </row>
    <row r="55" spans="2:49" ht="150" x14ac:dyDescent="0.25">
      <c r="B55" s="20" t="str">
        <f>'[1]3.2-4.2 Resource Production'!$B$11</f>
        <v>Flooding</v>
      </c>
      <c r="C55" s="20">
        <v>6</v>
      </c>
      <c r="D55" s="20" t="s">
        <v>63</v>
      </c>
      <c r="E55" s="21" t="s">
        <v>64</v>
      </c>
      <c r="F55" s="20" t="s">
        <v>174</v>
      </c>
      <c r="G55" s="21">
        <v>445</v>
      </c>
      <c r="H55" s="21">
        <v>276.44799999999998</v>
      </c>
      <c r="I55" s="21" t="s">
        <v>66</v>
      </c>
      <c r="J55" s="22">
        <v>113545</v>
      </c>
      <c r="K55" s="21">
        <v>138.4539</v>
      </c>
      <c r="L55" s="23">
        <f t="shared" si="2"/>
        <v>0.50083162113670565</v>
      </c>
      <c r="M55" s="21">
        <v>5</v>
      </c>
      <c r="N55" s="21"/>
      <c r="O55" s="21">
        <v>445</v>
      </c>
      <c r="P55" s="21">
        <v>3</v>
      </c>
      <c r="Q55" s="23">
        <v>2.5000000000000001E-2</v>
      </c>
      <c r="R55" s="24">
        <v>5</v>
      </c>
      <c r="S55" s="23">
        <v>0.55000000000000004</v>
      </c>
      <c r="T55" s="24">
        <v>5</v>
      </c>
      <c r="U55" s="34">
        <v>0.39067021646023847</v>
      </c>
      <c r="V55" s="35">
        <v>4</v>
      </c>
      <c r="W55" s="34">
        <v>0.49916801713161252</v>
      </c>
      <c r="X55" s="21">
        <v>4</v>
      </c>
      <c r="Y55" s="26"/>
      <c r="Z55" s="26"/>
      <c r="AA55" s="25">
        <f t="shared" si="0"/>
        <v>4.2</v>
      </c>
      <c r="AB55" s="21"/>
      <c r="AC55" s="27">
        <f t="shared" si="3"/>
        <v>4.5999999999999996</v>
      </c>
      <c r="AD55" s="28" t="str">
        <f t="shared" si="4"/>
        <v>HIGH</v>
      </c>
      <c r="AE55" s="29" t="s">
        <v>67</v>
      </c>
      <c r="AF55" s="30">
        <v>3</v>
      </c>
      <c r="AG55" s="29" t="s">
        <v>111</v>
      </c>
      <c r="AH55" s="21">
        <v>3</v>
      </c>
      <c r="AI55" s="29" t="s">
        <v>117</v>
      </c>
      <c r="AJ55" s="21">
        <v>3</v>
      </c>
      <c r="AK55" s="29" t="s">
        <v>70</v>
      </c>
      <c r="AL55" s="21">
        <v>3</v>
      </c>
      <c r="AM55" s="29" t="s">
        <v>71</v>
      </c>
      <c r="AN55" s="21">
        <v>3</v>
      </c>
      <c r="AO55" s="29" t="s">
        <v>72</v>
      </c>
      <c r="AP55" s="29">
        <v>3</v>
      </c>
      <c r="AQ55" s="25">
        <f t="shared" si="5"/>
        <v>3</v>
      </c>
      <c r="AR55" s="21"/>
      <c r="AS55" s="28">
        <f t="shared" si="6"/>
        <v>1.5333333333333332</v>
      </c>
      <c r="AT55" s="28" t="str">
        <f t="shared" si="7"/>
        <v>MEDIUM LOW</v>
      </c>
      <c r="AU55" s="31">
        <v>4</v>
      </c>
      <c r="AV55" s="28">
        <f t="shared" si="1"/>
        <v>24</v>
      </c>
      <c r="AW55" s="21" t="str">
        <f t="shared" si="8"/>
        <v>VERY HIGH RISK</v>
      </c>
    </row>
    <row r="56" spans="2:49" ht="150" x14ac:dyDescent="0.25">
      <c r="B56" s="20" t="str">
        <f>'[1]3.2-4.2 Resource Production'!$B$11</f>
        <v>Flooding</v>
      </c>
      <c r="C56" s="20">
        <v>6</v>
      </c>
      <c r="D56" s="21" t="s">
        <v>73</v>
      </c>
      <c r="E56" s="21" t="s">
        <v>64</v>
      </c>
      <c r="F56" s="20" t="s">
        <v>175</v>
      </c>
      <c r="G56" s="21">
        <v>30</v>
      </c>
      <c r="H56" s="21">
        <v>1199.1599999999999</v>
      </c>
      <c r="I56" s="21" t="s">
        <v>66</v>
      </c>
      <c r="J56" s="22">
        <v>130392.43027888447</v>
      </c>
      <c r="K56" s="21">
        <v>292.15283270000003</v>
      </c>
      <c r="L56" s="23">
        <f t="shared" si="2"/>
        <v>0.24363123578171392</v>
      </c>
      <c r="M56" s="21">
        <v>3</v>
      </c>
      <c r="N56" s="21"/>
      <c r="O56" s="21">
        <v>30</v>
      </c>
      <c r="P56" s="21">
        <v>2</v>
      </c>
      <c r="Q56" s="23">
        <v>5.9760956175298804E-3</v>
      </c>
      <c r="R56" s="24">
        <v>5</v>
      </c>
      <c r="S56" s="23">
        <v>0.55000000000000004</v>
      </c>
      <c r="T56" s="24">
        <v>5</v>
      </c>
      <c r="U56" s="34">
        <v>0.37676373461423002</v>
      </c>
      <c r="V56" s="35">
        <v>4</v>
      </c>
      <c r="W56" s="34">
        <v>0.50173704926782092</v>
      </c>
      <c r="X56" s="21">
        <v>5</v>
      </c>
      <c r="Y56" s="26"/>
      <c r="Z56" s="26"/>
      <c r="AA56" s="25">
        <f t="shared" si="0"/>
        <v>4.2</v>
      </c>
      <c r="AB56" s="21"/>
      <c r="AC56" s="27">
        <f t="shared" si="3"/>
        <v>3.6</v>
      </c>
      <c r="AD56" s="28" t="str">
        <f t="shared" si="4"/>
        <v>MEDIUM HIGH</v>
      </c>
      <c r="AE56" s="29" t="s">
        <v>67</v>
      </c>
      <c r="AF56" s="30">
        <v>3</v>
      </c>
      <c r="AG56" s="29" t="s">
        <v>111</v>
      </c>
      <c r="AH56" s="21">
        <v>3</v>
      </c>
      <c r="AI56" s="29" t="s">
        <v>176</v>
      </c>
      <c r="AJ56" s="21">
        <v>3</v>
      </c>
      <c r="AK56" s="29" t="s">
        <v>70</v>
      </c>
      <c r="AL56" s="21">
        <v>3</v>
      </c>
      <c r="AM56" s="29" t="s">
        <v>71</v>
      </c>
      <c r="AN56" s="21">
        <v>3</v>
      </c>
      <c r="AO56" s="29" t="s">
        <v>72</v>
      </c>
      <c r="AP56" s="29">
        <v>3</v>
      </c>
      <c r="AQ56" s="25">
        <f t="shared" si="5"/>
        <v>3</v>
      </c>
      <c r="AR56" s="21"/>
      <c r="AS56" s="28">
        <f t="shared" si="6"/>
        <v>1.2</v>
      </c>
      <c r="AT56" s="28" t="str">
        <f t="shared" si="7"/>
        <v>MEDIUM LOW</v>
      </c>
      <c r="AU56" s="31">
        <v>3</v>
      </c>
      <c r="AV56" s="28">
        <f t="shared" si="1"/>
        <v>18</v>
      </c>
      <c r="AW56" s="21" t="str">
        <f t="shared" si="8"/>
        <v>HIGH RISK</v>
      </c>
    </row>
    <row r="57" spans="2:49" ht="150" x14ac:dyDescent="0.25">
      <c r="B57" s="20" t="str">
        <f>'[1]3.2-4.2 Resource Production'!$B$11</f>
        <v>Flooding</v>
      </c>
      <c r="C57" s="20">
        <v>6</v>
      </c>
      <c r="D57" s="21" t="s">
        <v>73</v>
      </c>
      <c r="E57" s="21" t="s">
        <v>74</v>
      </c>
      <c r="F57" s="20" t="s">
        <v>177</v>
      </c>
      <c r="G57" s="21">
        <v>300</v>
      </c>
      <c r="H57" s="21">
        <v>93.6173</v>
      </c>
      <c r="I57" s="21" t="s">
        <v>97</v>
      </c>
      <c r="J57" s="22">
        <v>180000</v>
      </c>
      <c r="K57" s="21">
        <v>15.747800000000002</v>
      </c>
      <c r="L57" s="23">
        <f t="shared" si="2"/>
        <v>0.16821463554278965</v>
      </c>
      <c r="M57" s="21">
        <v>3</v>
      </c>
      <c r="N57" s="21"/>
      <c r="O57" s="21">
        <v>300</v>
      </c>
      <c r="P57" s="21">
        <v>4</v>
      </c>
      <c r="Q57" s="23">
        <v>0</v>
      </c>
      <c r="R57" s="24">
        <v>5</v>
      </c>
      <c r="S57" s="23">
        <v>0.55000000000000004</v>
      </c>
      <c r="T57" s="24">
        <v>5</v>
      </c>
      <c r="U57" s="34">
        <v>0.128181436550723</v>
      </c>
      <c r="V57" s="35">
        <v>2</v>
      </c>
      <c r="W57" s="34">
        <v>0</v>
      </c>
      <c r="X57" s="21">
        <v>0</v>
      </c>
      <c r="Y57" s="26"/>
      <c r="Z57" s="26"/>
      <c r="AA57" s="25">
        <f t="shared" si="0"/>
        <v>3.2</v>
      </c>
      <c r="AB57" s="21"/>
      <c r="AC57" s="27">
        <f t="shared" si="3"/>
        <v>3.1</v>
      </c>
      <c r="AD57" s="28" t="str">
        <f t="shared" si="4"/>
        <v>MEDIUM HIGH</v>
      </c>
      <c r="AE57" s="29" t="s">
        <v>82</v>
      </c>
      <c r="AF57" s="30">
        <v>4</v>
      </c>
      <c r="AG57" s="29" t="s">
        <v>121</v>
      </c>
      <c r="AH57" s="21"/>
      <c r="AI57" s="29" t="s">
        <v>178</v>
      </c>
      <c r="AJ57" s="21">
        <v>3</v>
      </c>
      <c r="AK57" s="29" t="s">
        <v>70</v>
      </c>
      <c r="AL57" s="21">
        <v>3</v>
      </c>
      <c r="AM57" s="29" t="s">
        <v>71</v>
      </c>
      <c r="AN57" s="21">
        <v>3</v>
      </c>
      <c r="AO57" s="29" t="s">
        <v>72</v>
      </c>
      <c r="AP57" s="29">
        <v>3</v>
      </c>
      <c r="AQ57" s="25">
        <f t="shared" si="5"/>
        <v>2.6666666666666665</v>
      </c>
      <c r="AR57" s="21"/>
      <c r="AS57" s="28">
        <f t="shared" si="6"/>
        <v>1.1625000000000001</v>
      </c>
      <c r="AT57" s="28" t="str">
        <f t="shared" si="7"/>
        <v>MEDIUM LOW</v>
      </c>
      <c r="AU57" s="31">
        <v>2</v>
      </c>
      <c r="AV57" s="28">
        <f t="shared" si="1"/>
        <v>12</v>
      </c>
      <c r="AW57" s="21" t="str">
        <f t="shared" si="8"/>
        <v>MODERATE RISK</v>
      </c>
    </row>
    <row r="58" spans="2:49" ht="150" x14ac:dyDescent="0.25">
      <c r="B58" s="20" t="str">
        <f>'[1]3.2-4.2 Resource Production'!$B$11</f>
        <v>Flooding</v>
      </c>
      <c r="C58" s="20">
        <v>6</v>
      </c>
      <c r="D58" s="21" t="s">
        <v>73</v>
      </c>
      <c r="E58" s="21" t="s">
        <v>64</v>
      </c>
      <c r="F58" s="20" t="s">
        <v>179</v>
      </c>
      <c r="G58" s="21">
        <v>485</v>
      </c>
      <c r="H58" s="21">
        <v>783.81659999999999</v>
      </c>
      <c r="I58" s="21" t="s">
        <v>66</v>
      </c>
      <c r="J58" s="22">
        <v>153130.3448275862</v>
      </c>
      <c r="K58" s="21">
        <v>639.79899999999998</v>
      </c>
      <c r="L58" s="23">
        <f t="shared" si="2"/>
        <v>0.81626109985422612</v>
      </c>
      <c r="M58" s="21">
        <v>5</v>
      </c>
      <c r="N58" s="21"/>
      <c r="O58" s="21">
        <v>485</v>
      </c>
      <c r="P58" s="21">
        <v>4</v>
      </c>
      <c r="Q58" s="23">
        <v>0</v>
      </c>
      <c r="R58" s="24">
        <v>5</v>
      </c>
      <c r="S58" s="23">
        <v>0.55000000000000004</v>
      </c>
      <c r="T58" s="24">
        <v>5</v>
      </c>
      <c r="U58" s="34">
        <v>8.8796282191522857E-2</v>
      </c>
      <c r="V58" s="35">
        <v>2</v>
      </c>
      <c r="W58" s="34">
        <v>5.4524999853282005E-2</v>
      </c>
      <c r="X58" s="21">
        <v>2</v>
      </c>
      <c r="Y58" s="26"/>
      <c r="Z58" s="26"/>
      <c r="AA58" s="25">
        <f t="shared" si="0"/>
        <v>3.6</v>
      </c>
      <c r="AB58" s="21"/>
      <c r="AC58" s="27">
        <f t="shared" si="3"/>
        <v>4.3</v>
      </c>
      <c r="AD58" s="28" t="str">
        <f t="shared" si="4"/>
        <v>HIGH</v>
      </c>
      <c r="AE58" s="29" t="s">
        <v>67</v>
      </c>
      <c r="AF58" s="30">
        <v>3</v>
      </c>
      <c r="AG58" s="29" t="s">
        <v>111</v>
      </c>
      <c r="AH58" s="21">
        <v>3</v>
      </c>
      <c r="AI58" s="29" t="s">
        <v>180</v>
      </c>
      <c r="AJ58" s="21">
        <v>3</v>
      </c>
      <c r="AK58" s="29" t="s">
        <v>70</v>
      </c>
      <c r="AL58" s="21">
        <v>3</v>
      </c>
      <c r="AM58" s="29" t="s">
        <v>71</v>
      </c>
      <c r="AN58" s="21">
        <v>3</v>
      </c>
      <c r="AO58" s="29" t="s">
        <v>72</v>
      </c>
      <c r="AP58" s="29">
        <v>3</v>
      </c>
      <c r="AQ58" s="25">
        <f t="shared" si="5"/>
        <v>3</v>
      </c>
      <c r="AR58" s="21"/>
      <c r="AS58" s="28">
        <f t="shared" si="6"/>
        <v>1.4333333333333333</v>
      </c>
      <c r="AT58" s="28" t="str">
        <f t="shared" si="7"/>
        <v>MEDIUM LOW</v>
      </c>
      <c r="AU58" s="31">
        <v>4</v>
      </c>
      <c r="AV58" s="28">
        <f t="shared" si="1"/>
        <v>24</v>
      </c>
      <c r="AW58" s="21" t="str">
        <f t="shared" si="8"/>
        <v>VERY HIGH RISK</v>
      </c>
    </row>
    <row r="59" spans="2:49" ht="150" x14ac:dyDescent="0.25">
      <c r="B59" s="20" t="str">
        <f>'[1]3.2-4.2 Resource Production'!$B$11</f>
        <v>Flooding</v>
      </c>
      <c r="C59" s="20">
        <v>6</v>
      </c>
      <c r="D59" s="21" t="s">
        <v>73</v>
      </c>
      <c r="E59" s="21" t="s">
        <v>64</v>
      </c>
      <c r="F59" s="20" t="s">
        <v>181</v>
      </c>
      <c r="G59" s="21">
        <v>455</v>
      </c>
      <c r="H59" s="21">
        <v>978.0809999999999</v>
      </c>
      <c r="I59" s="21" t="s">
        <v>66</v>
      </c>
      <c r="J59" s="22">
        <v>160170.65606361828</v>
      </c>
      <c r="K59" s="21">
        <v>163.81093000000001</v>
      </c>
      <c r="L59" s="23">
        <f t="shared" si="2"/>
        <v>0.16748196723993211</v>
      </c>
      <c r="M59" s="21">
        <v>3</v>
      </c>
      <c r="N59" s="21"/>
      <c r="O59" s="21">
        <v>455</v>
      </c>
      <c r="P59" s="21">
        <v>4</v>
      </c>
      <c r="Q59" s="23">
        <v>8.9463220675944331E-3</v>
      </c>
      <c r="R59" s="24">
        <v>5</v>
      </c>
      <c r="S59" s="23">
        <v>0.55000000000000004</v>
      </c>
      <c r="T59" s="24">
        <v>5</v>
      </c>
      <c r="U59" s="34">
        <v>0.30856340119069897</v>
      </c>
      <c r="V59" s="35">
        <v>3</v>
      </c>
      <c r="W59" s="34">
        <v>0.80962824142376755</v>
      </c>
      <c r="X59" s="21">
        <v>5</v>
      </c>
      <c r="Y59" s="26"/>
      <c r="Z59" s="26"/>
      <c r="AA59" s="25">
        <f t="shared" si="0"/>
        <v>4.4000000000000004</v>
      </c>
      <c r="AB59" s="21"/>
      <c r="AC59" s="27">
        <f t="shared" si="3"/>
        <v>3.7</v>
      </c>
      <c r="AD59" s="28" t="str">
        <f t="shared" si="4"/>
        <v>MEDIUM HIGH</v>
      </c>
      <c r="AE59" s="29" t="s">
        <v>67</v>
      </c>
      <c r="AF59" s="30">
        <v>3</v>
      </c>
      <c r="AG59" s="29" t="s">
        <v>76</v>
      </c>
      <c r="AH59" s="21">
        <v>3</v>
      </c>
      <c r="AI59" s="29" t="s">
        <v>182</v>
      </c>
      <c r="AJ59" s="21">
        <v>3</v>
      </c>
      <c r="AK59" s="29" t="s">
        <v>70</v>
      </c>
      <c r="AL59" s="21">
        <v>3</v>
      </c>
      <c r="AM59" s="29" t="s">
        <v>71</v>
      </c>
      <c r="AN59" s="21">
        <v>3</v>
      </c>
      <c r="AO59" s="29" t="s">
        <v>72</v>
      </c>
      <c r="AP59" s="29">
        <v>3</v>
      </c>
      <c r="AQ59" s="25">
        <f t="shared" si="5"/>
        <v>3</v>
      </c>
      <c r="AR59" s="21"/>
      <c r="AS59" s="28">
        <f t="shared" si="6"/>
        <v>1.2333333333333334</v>
      </c>
      <c r="AT59" s="28" t="str">
        <f t="shared" si="7"/>
        <v>MEDIUM LOW</v>
      </c>
      <c r="AU59" s="31">
        <v>2</v>
      </c>
      <c r="AV59" s="28">
        <f t="shared" si="1"/>
        <v>12</v>
      </c>
      <c r="AW59" s="21" t="str">
        <f t="shared" si="8"/>
        <v>MODERATE RISK</v>
      </c>
    </row>
    <row r="60" spans="2:49" ht="150" x14ac:dyDescent="0.25">
      <c r="B60" s="20" t="str">
        <f>'[1]3.2-4.2 Resource Production'!$B$11</f>
        <v>Flooding</v>
      </c>
      <c r="C60" s="20">
        <v>6</v>
      </c>
      <c r="D60" s="21" t="s">
        <v>73</v>
      </c>
      <c r="E60" s="21" t="s">
        <v>64</v>
      </c>
      <c r="F60" s="20" t="s">
        <v>183</v>
      </c>
      <c r="G60" s="21">
        <v>150</v>
      </c>
      <c r="H60" s="21">
        <v>582.13940000000002</v>
      </c>
      <c r="I60" s="21" t="s">
        <v>66</v>
      </c>
      <c r="J60" s="22">
        <v>49673.43018369552</v>
      </c>
      <c r="K60" s="21">
        <v>387.01299999999998</v>
      </c>
      <c r="L60" s="23">
        <f t="shared" si="2"/>
        <v>0.66481155544531079</v>
      </c>
      <c r="M60" s="21">
        <v>5</v>
      </c>
      <c r="N60" s="21"/>
      <c r="O60" s="21">
        <v>150</v>
      </c>
      <c r="P60" s="21">
        <v>3</v>
      </c>
      <c r="Q60" s="23">
        <v>5.4028094609196768E-2</v>
      </c>
      <c r="R60" s="24">
        <v>4</v>
      </c>
      <c r="S60" s="23">
        <v>0.55000000000000004</v>
      </c>
      <c r="T60" s="24">
        <v>5</v>
      </c>
      <c r="U60" s="34">
        <v>8.5845417781376762E-2</v>
      </c>
      <c r="V60" s="35">
        <v>2</v>
      </c>
      <c r="W60" s="34">
        <v>8.6412979434135534E-2</v>
      </c>
      <c r="X60" s="21">
        <v>2</v>
      </c>
      <c r="Y60" s="26"/>
      <c r="Z60" s="26"/>
      <c r="AA60" s="25">
        <f t="shared" si="0"/>
        <v>3.2</v>
      </c>
      <c r="AB60" s="21"/>
      <c r="AC60" s="27">
        <f t="shared" si="3"/>
        <v>4.0999999999999996</v>
      </c>
      <c r="AD60" s="28" t="str">
        <f t="shared" si="4"/>
        <v>HIGH</v>
      </c>
      <c r="AE60" s="29" t="s">
        <v>67</v>
      </c>
      <c r="AF60" s="30">
        <v>3</v>
      </c>
      <c r="AG60" s="29" t="s">
        <v>76</v>
      </c>
      <c r="AH60" s="21">
        <v>3</v>
      </c>
      <c r="AI60" s="29" t="s">
        <v>182</v>
      </c>
      <c r="AJ60" s="21">
        <v>3</v>
      </c>
      <c r="AK60" s="29" t="s">
        <v>70</v>
      </c>
      <c r="AL60" s="21">
        <v>3</v>
      </c>
      <c r="AM60" s="29" t="s">
        <v>71</v>
      </c>
      <c r="AN60" s="21">
        <v>3</v>
      </c>
      <c r="AO60" s="29" t="s">
        <v>72</v>
      </c>
      <c r="AP60" s="29">
        <v>3</v>
      </c>
      <c r="AQ60" s="25">
        <f t="shared" si="5"/>
        <v>3</v>
      </c>
      <c r="AR60" s="21"/>
      <c r="AS60" s="28">
        <f t="shared" si="6"/>
        <v>1.3666666666666665</v>
      </c>
      <c r="AT60" s="28" t="str">
        <f t="shared" si="7"/>
        <v>MEDIUM LOW</v>
      </c>
      <c r="AU60" s="31">
        <v>4</v>
      </c>
      <c r="AV60" s="28">
        <f t="shared" si="1"/>
        <v>24</v>
      </c>
      <c r="AW60" s="21" t="str">
        <f t="shared" si="8"/>
        <v>VERY HIGH RISK</v>
      </c>
    </row>
    <row r="61" spans="2:49" ht="150" x14ac:dyDescent="0.25">
      <c r="B61" s="20" t="str">
        <f>'[1]3.2-4.2 Resource Production'!$B$11</f>
        <v>Flooding</v>
      </c>
      <c r="C61" s="20">
        <v>6</v>
      </c>
      <c r="D61" s="21" t="s">
        <v>73</v>
      </c>
      <c r="E61" s="21" t="s">
        <v>74</v>
      </c>
      <c r="F61" s="20" t="s">
        <v>184</v>
      </c>
      <c r="G61" s="21">
        <v>195</v>
      </c>
      <c r="H61" s="21">
        <v>312.33689999999996</v>
      </c>
      <c r="I61" s="21" t="s">
        <v>97</v>
      </c>
      <c r="J61" s="22">
        <v>17072.877896506183</v>
      </c>
      <c r="K61" s="21">
        <v>112.166</v>
      </c>
      <c r="L61" s="23">
        <f t="shared" si="2"/>
        <v>0.35911863119599385</v>
      </c>
      <c r="M61" s="21">
        <v>4</v>
      </c>
      <c r="N61" s="21"/>
      <c r="O61" s="21">
        <v>195</v>
      </c>
      <c r="P61" s="21">
        <v>3</v>
      </c>
      <c r="Q61" s="23">
        <v>0</v>
      </c>
      <c r="R61" s="24">
        <v>5</v>
      </c>
      <c r="S61" s="23">
        <v>0.55000000000000004</v>
      </c>
      <c r="T61" s="24">
        <v>5</v>
      </c>
      <c r="U61" s="34">
        <v>0.16000030736041759</v>
      </c>
      <c r="V61" s="35">
        <v>3</v>
      </c>
      <c r="W61" s="34">
        <v>0.10499848080710285</v>
      </c>
      <c r="X61" s="21">
        <v>2</v>
      </c>
      <c r="Y61" s="26"/>
      <c r="Z61" s="26"/>
      <c r="AA61" s="25">
        <f t="shared" si="0"/>
        <v>3.6</v>
      </c>
      <c r="AB61" s="21"/>
      <c r="AC61" s="27">
        <f t="shared" si="3"/>
        <v>3.8</v>
      </c>
      <c r="AD61" s="28" t="str">
        <f t="shared" si="4"/>
        <v>MEDIUM HIGH</v>
      </c>
      <c r="AE61" s="29" t="s">
        <v>82</v>
      </c>
      <c r="AF61" s="30">
        <v>4</v>
      </c>
      <c r="AG61" s="29" t="s">
        <v>121</v>
      </c>
      <c r="AH61" s="21"/>
      <c r="AI61" s="29" t="s">
        <v>117</v>
      </c>
      <c r="AJ61" s="21">
        <v>3</v>
      </c>
      <c r="AK61" s="29" t="s">
        <v>70</v>
      </c>
      <c r="AL61" s="21">
        <v>3</v>
      </c>
      <c r="AM61" s="29" t="s">
        <v>71</v>
      </c>
      <c r="AN61" s="21">
        <v>3</v>
      </c>
      <c r="AO61" s="29" t="s">
        <v>72</v>
      </c>
      <c r="AP61" s="29">
        <v>3</v>
      </c>
      <c r="AQ61" s="25">
        <f t="shared" si="5"/>
        <v>2.6666666666666665</v>
      </c>
      <c r="AR61" s="21"/>
      <c r="AS61" s="28">
        <f t="shared" si="6"/>
        <v>1.425</v>
      </c>
      <c r="AT61" s="28" t="str">
        <f t="shared" si="7"/>
        <v>MEDIUM LOW</v>
      </c>
      <c r="AU61" s="31">
        <v>3</v>
      </c>
      <c r="AV61" s="28">
        <f t="shared" si="1"/>
        <v>18</v>
      </c>
      <c r="AW61" s="21" t="str">
        <f t="shared" si="8"/>
        <v>HIGH RISK</v>
      </c>
    </row>
    <row r="62" spans="2:49" ht="165" x14ac:dyDescent="0.25">
      <c r="B62" s="20" t="str">
        <f>'[1]3.2-4.2 Resource Production'!$B$11</f>
        <v>Flooding</v>
      </c>
      <c r="C62" s="20">
        <v>6</v>
      </c>
      <c r="D62" s="21" t="s">
        <v>73</v>
      </c>
      <c r="E62" s="21" t="s">
        <v>64</v>
      </c>
      <c r="F62" s="20" t="s">
        <v>185</v>
      </c>
      <c r="G62" s="21">
        <v>170</v>
      </c>
      <c r="H62" s="21">
        <v>511.495</v>
      </c>
      <c r="I62" s="21" t="s">
        <v>66</v>
      </c>
      <c r="J62" s="22">
        <v>47714.878892733563</v>
      </c>
      <c r="K62" s="21">
        <v>329.82569999999998</v>
      </c>
      <c r="L62" s="23">
        <f t="shared" si="2"/>
        <v>0.6448268311518196</v>
      </c>
      <c r="M62" s="21">
        <v>5</v>
      </c>
      <c r="N62" s="21"/>
      <c r="O62" s="21">
        <v>170</v>
      </c>
      <c r="P62" s="21">
        <v>3</v>
      </c>
      <c r="Q62" s="23">
        <v>1.7301038062283735E-2</v>
      </c>
      <c r="R62" s="24">
        <v>5</v>
      </c>
      <c r="S62" s="23">
        <v>0.55000000000000004</v>
      </c>
      <c r="T62" s="24">
        <v>5</v>
      </c>
      <c r="U62" s="34">
        <v>0.30510562175583339</v>
      </c>
      <c r="V62" s="35">
        <v>3</v>
      </c>
      <c r="W62" s="34">
        <v>0.35517453738550714</v>
      </c>
      <c r="X62" s="21">
        <v>4</v>
      </c>
      <c r="Y62" s="26"/>
      <c r="Z62" s="26"/>
      <c r="AA62" s="25">
        <f t="shared" si="0"/>
        <v>4</v>
      </c>
      <c r="AB62" s="21"/>
      <c r="AC62" s="27">
        <f t="shared" si="3"/>
        <v>4.5</v>
      </c>
      <c r="AD62" s="28" t="str">
        <f t="shared" si="4"/>
        <v>HIGH</v>
      </c>
      <c r="AE62" s="29" t="s">
        <v>67</v>
      </c>
      <c r="AF62" s="30">
        <v>3</v>
      </c>
      <c r="AG62" s="29" t="s">
        <v>111</v>
      </c>
      <c r="AH62" s="21">
        <v>3</v>
      </c>
      <c r="AI62" s="29" t="s">
        <v>186</v>
      </c>
      <c r="AJ62" s="21">
        <v>3</v>
      </c>
      <c r="AK62" s="29" t="s">
        <v>70</v>
      </c>
      <c r="AL62" s="21">
        <v>3</v>
      </c>
      <c r="AM62" s="29" t="s">
        <v>71</v>
      </c>
      <c r="AN62" s="21">
        <v>3</v>
      </c>
      <c r="AO62" s="29" t="s">
        <v>72</v>
      </c>
      <c r="AP62" s="29">
        <v>3</v>
      </c>
      <c r="AQ62" s="25">
        <f t="shared" si="5"/>
        <v>3</v>
      </c>
      <c r="AR62" s="21"/>
      <c r="AS62" s="28">
        <f t="shared" si="6"/>
        <v>1.5</v>
      </c>
      <c r="AT62" s="28" t="str">
        <f t="shared" si="7"/>
        <v>MEDIUM LOW</v>
      </c>
      <c r="AU62" s="31">
        <v>4</v>
      </c>
      <c r="AV62" s="28">
        <f t="shared" si="1"/>
        <v>24</v>
      </c>
      <c r="AW62" s="21" t="str">
        <f t="shared" si="8"/>
        <v>VERY HIGH RISK</v>
      </c>
    </row>
    <row r="63" spans="2:49" ht="150" x14ac:dyDescent="0.25">
      <c r="B63" s="20" t="str">
        <f>'[1]3.2-4.2 Resource Production'!$B$11</f>
        <v>Flooding</v>
      </c>
      <c r="C63" s="20">
        <v>6</v>
      </c>
      <c r="D63" s="21" t="s">
        <v>73</v>
      </c>
      <c r="E63" s="21" t="s">
        <v>74</v>
      </c>
      <c r="F63" s="20" t="s">
        <v>187</v>
      </c>
      <c r="G63" s="21">
        <v>509</v>
      </c>
      <c r="H63" s="21">
        <v>1021.4001000000001</v>
      </c>
      <c r="I63" s="21" t="s">
        <v>188</v>
      </c>
      <c r="J63" s="22">
        <v>241.85357596275924</v>
      </c>
      <c r="K63" s="21">
        <v>102.23089999999999</v>
      </c>
      <c r="L63" s="23">
        <f t="shared" si="2"/>
        <v>0.10008898569718172</v>
      </c>
      <c r="M63" s="21">
        <v>2</v>
      </c>
      <c r="N63" s="21"/>
      <c r="O63" s="21">
        <v>509</v>
      </c>
      <c r="P63" s="21">
        <v>5</v>
      </c>
      <c r="Q63" s="23">
        <v>4.7608971646212438E-3</v>
      </c>
      <c r="R63" s="24">
        <v>5</v>
      </c>
      <c r="S63" s="23">
        <v>0.55000000000000004</v>
      </c>
      <c r="T63" s="24">
        <v>5</v>
      </c>
      <c r="U63" s="34">
        <v>0.55523785439222095</v>
      </c>
      <c r="V63" s="35">
        <v>5</v>
      </c>
      <c r="W63" s="34">
        <v>1.5126393662973012E-2</v>
      </c>
      <c r="X63" s="21">
        <v>1</v>
      </c>
      <c r="Y63" s="26"/>
      <c r="Z63" s="26"/>
      <c r="AA63" s="25">
        <f t="shared" si="0"/>
        <v>4.2</v>
      </c>
      <c r="AB63" s="21"/>
      <c r="AC63" s="27">
        <f t="shared" si="3"/>
        <v>3.1</v>
      </c>
      <c r="AD63" s="28" t="str">
        <f t="shared" si="4"/>
        <v>MEDIUM HIGH</v>
      </c>
      <c r="AE63" s="29" t="s">
        <v>82</v>
      </c>
      <c r="AF63" s="30">
        <v>4</v>
      </c>
      <c r="AG63" s="29" t="s">
        <v>165</v>
      </c>
      <c r="AH63" s="21">
        <v>2</v>
      </c>
      <c r="AI63" s="29" t="s">
        <v>117</v>
      </c>
      <c r="AJ63" s="21">
        <v>3</v>
      </c>
      <c r="AK63" s="29" t="s">
        <v>70</v>
      </c>
      <c r="AL63" s="21">
        <v>3</v>
      </c>
      <c r="AM63" s="29" t="s">
        <v>71</v>
      </c>
      <c r="AN63" s="21">
        <v>3</v>
      </c>
      <c r="AO63" s="29" t="s">
        <v>72</v>
      </c>
      <c r="AP63" s="29">
        <v>3</v>
      </c>
      <c r="AQ63" s="25">
        <f t="shared" si="5"/>
        <v>3</v>
      </c>
      <c r="AR63" s="21"/>
      <c r="AS63" s="28">
        <f t="shared" si="6"/>
        <v>1.0333333333333334</v>
      </c>
      <c r="AT63" s="28" t="str">
        <f t="shared" si="7"/>
        <v>MEDIUM LOW</v>
      </c>
      <c r="AU63" s="31">
        <v>1</v>
      </c>
      <c r="AV63" s="28">
        <f t="shared" si="1"/>
        <v>6</v>
      </c>
      <c r="AW63" s="21" t="str">
        <f t="shared" si="8"/>
        <v>LOW RISK</v>
      </c>
    </row>
    <row r="64" spans="2:49" ht="150" x14ac:dyDescent="0.25">
      <c r="B64" s="20" t="str">
        <f>'[1]3.2-4.2 Resource Production'!$B$11</f>
        <v>Flooding</v>
      </c>
      <c r="C64" s="20">
        <v>6</v>
      </c>
      <c r="D64" s="21" t="s">
        <v>90</v>
      </c>
      <c r="E64" s="21" t="s">
        <v>64</v>
      </c>
      <c r="F64" s="20" t="s">
        <v>189</v>
      </c>
      <c r="G64" s="21">
        <v>51</v>
      </c>
      <c r="H64" s="21">
        <v>243.76519999999999</v>
      </c>
      <c r="I64" s="21" t="s">
        <v>66</v>
      </c>
      <c r="J64" s="22">
        <v>48456.637168141584</v>
      </c>
      <c r="K64" s="21">
        <v>161.00569999999999</v>
      </c>
      <c r="L64" s="23">
        <f t="shared" si="2"/>
        <v>0.66049501733635485</v>
      </c>
      <c r="M64" s="21">
        <v>5</v>
      </c>
      <c r="N64" s="21"/>
      <c r="O64" s="21">
        <v>51</v>
      </c>
      <c r="P64" s="21">
        <v>1</v>
      </c>
      <c r="Q64" s="23">
        <v>0</v>
      </c>
      <c r="R64" s="24">
        <v>5</v>
      </c>
      <c r="S64" s="33">
        <f>1-70%</f>
        <v>0.30000000000000004</v>
      </c>
      <c r="T64" s="24">
        <v>3</v>
      </c>
      <c r="U64" s="34">
        <v>0.13906825092342959</v>
      </c>
      <c r="V64" s="35">
        <v>2</v>
      </c>
      <c r="W64" s="34">
        <v>0.33950375197115917</v>
      </c>
      <c r="X64" s="21">
        <v>4</v>
      </c>
      <c r="Y64" s="26"/>
      <c r="Z64" s="26"/>
      <c r="AA64" s="25">
        <f t="shared" si="0"/>
        <v>3</v>
      </c>
      <c r="AB64" s="21"/>
      <c r="AC64" s="27">
        <f t="shared" si="3"/>
        <v>4</v>
      </c>
      <c r="AD64" s="28" t="str">
        <f t="shared" si="4"/>
        <v>MEDIUM HIGH</v>
      </c>
      <c r="AE64" s="29" t="s">
        <v>67</v>
      </c>
      <c r="AF64" s="30">
        <v>3</v>
      </c>
      <c r="AG64" s="29" t="s">
        <v>68</v>
      </c>
      <c r="AH64" s="21">
        <v>3</v>
      </c>
      <c r="AI64" s="29" t="s">
        <v>190</v>
      </c>
      <c r="AJ64" s="21">
        <v>3</v>
      </c>
      <c r="AK64" s="29" t="s">
        <v>70</v>
      </c>
      <c r="AL64" s="21">
        <v>3</v>
      </c>
      <c r="AM64" s="29" t="s">
        <v>71</v>
      </c>
      <c r="AN64" s="21">
        <v>3</v>
      </c>
      <c r="AO64" s="29" t="s">
        <v>72</v>
      </c>
      <c r="AP64" s="29">
        <v>3</v>
      </c>
      <c r="AQ64" s="25">
        <f t="shared" si="5"/>
        <v>3</v>
      </c>
      <c r="AR64" s="21"/>
      <c r="AS64" s="28">
        <f t="shared" si="6"/>
        <v>1.3333333333333333</v>
      </c>
      <c r="AT64" s="28" t="str">
        <f t="shared" si="7"/>
        <v>MEDIUM LOW</v>
      </c>
      <c r="AU64" s="31">
        <v>4</v>
      </c>
      <c r="AV64" s="28">
        <f t="shared" si="1"/>
        <v>24</v>
      </c>
      <c r="AW64" s="21" t="str">
        <f t="shared" si="8"/>
        <v>VERY HIGH RISK</v>
      </c>
    </row>
    <row r="65" spans="2:47" x14ac:dyDescent="0.25">
      <c r="B65" s="20"/>
      <c r="F65" s="20"/>
      <c r="AU65" s="36"/>
    </row>
    <row r="66" spans="2:47" x14ac:dyDescent="0.25">
      <c r="B66" s="20"/>
      <c r="F66" s="20"/>
    </row>
    <row r="67" spans="2:47" x14ac:dyDescent="0.25">
      <c r="B67" s="20"/>
      <c r="F67" s="20"/>
    </row>
    <row r="68" spans="2:47" x14ac:dyDescent="0.25">
      <c r="B68" s="20"/>
      <c r="F68" s="20"/>
    </row>
    <row r="69" spans="2:47" x14ac:dyDescent="0.25">
      <c r="B69" s="20"/>
      <c r="F69" s="20"/>
    </row>
    <row r="70" spans="2:47" x14ac:dyDescent="0.25">
      <c r="B70" s="20"/>
      <c r="F70" s="20"/>
    </row>
    <row r="71" spans="2:47" x14ac:dyDescent="0.25">
      <c r="B71" s="20"/>
      <c r="F71" s="20"/>
    </row>
    <row r="72" spans="2:47" x14ac:dyDescent="0.25">
      <c r="B72" s="20"/>
      <c r="F72" s="20"/>
    </row>
    <row r="73" spans="2:47" x14ac:dyDescent="0.25">
      <c r="B73" s="20"/>
      <c r="F73" s="20"/>
    </row>
    <row r="74" spans="2:47" x14ac:dyDescent="0.25">
      <c r="B74" s="20"/>
      <c r="F74" s="20"/>
    </row>
    <row r="75" spans="2:47" x14ac:dyDescent="0.25">
      <c r="B75" s="20"/>
      <c r="F75" s="20"/>
    </row>
    <row r="76" spans="2:47" x14ac:dyDescent="0.25">
      <c r="B76" s="20"/>
      <c r="F76" s="20"/>
    </row>
    <row r="77" spans="2:47" x14ac:dyDescent="0.25">
      <c r="B77" s="20"/>
      <c r="F77" s="20"/>
    </row>
    <row r="78" spans="2:47" x14ac:dyDescent="0.25">
      <c r="B78" s="20"/>
      <c r="F78" s="20"/>
    </row>
    <row r="79" spans="2:47" x14ac:dyDescent="0.25">
      <c r="B79" s="20"/>
      <c r="F79" s="20"/>
    </row>
    <row r="80" spans="2:47" x14ac:dyDescent="0.25">
      <c r="B80" s="20"/>
      <c r="F80" s="20"/>
    </row>
    <row r="81" spans="2:6" x14ac:dyDescent="0.25">
      <c r="B81" s="20"/>
      <c r="F81" s="20"/>
    </row>
    <row r="82" spans="2:6" x14ac:dyDescent="0.25">
      <c r="B82" s="20"/>
      <c r="F82" s="20"/>
    </row>
    <row r="83" spans="2:6" x14ac:dyDescent="0.25">
      <c r="B83" s="20"/>
      <c r="F83" s="20"/>
    </row>
    <row r="84" spans="2:6" x14ac:dyDescent="0.25">
      <c r="B84" s="20"/>
      <c r="F84" s="20"/>
    </row>
    <row r="85" spans="2:6" x14ac:dyDescent="0.25">
      <c r="B85" s="20"/>
      <c r="F85" s="20"/>
    </row>
    <row r="86" spans="2:6" x14ac:dyDescent="0.25">
      <c r="B86" s="20"/>
      <c r="F86" s="20"/>
    </row>
    <row r="87" spans="2:6" x14ac:dyDescent="0.25">
      <c r="B87" s="20"/>
      <c r="F87" s="20"/>
    </row>
    <row r="88" spans="2:6" x14ac:dyDescent="0.25">
      <c r="B88" s="20"/>
      <c r="F88" s="20"/>
    </row>
    <row r="89" spans="2:6" x14ac:dyDescent="0.25">
      <c r="B89" s="20"/>
      <c r="F89" s="20"/>
    </row>
    <row r="90" spans="2:6" x14ac:dyDescent="0.25">
      <c r="B90" s="20"/>
      <c r="F90" s="20"/>
    </row>
    <row r="91" spans="2:6" x14ac:dyDescent="0.25">
      <c r="B91" s="20"/>
      <c r="F91" s="20"/>
    </row>
    <row r="92" spans="2:6" x14ac:dyDescent="0.25">
      <c r="B92" s="20"/>
      <c r="F92" s="20"/>
    </row>
    <row r="93" spans="2:6" x14ac:dyDescent="0.25">
      <c r="B93" s="20"/>
      <c r="F93" s="20"/>
    </row>
    <row r="94" spans="2:6" x14ac:dyDescent="0.25">
      <c r="B94" s="20"/>
      <c r="F94" s="20"/>
    </row>
    <row r="95" spans="2:6" x14ac:dyDescent="0.25">
      <c r="B95" s="20"/>
      <c r="F95" s="20"/>
    </row>
    <row r="96" spans="2:6" x14ac:dyDescent="0.25">
      <c r="B96" s="20"/>
      <c r="F96" s="20"/>
    </row>
    <row r="97" spans="2:6" x14ac:dyDescent="0.25">
      <c r="B97" s="20"/>
      <c r="F97" s="20"/>
    </row>
    <row r="98" spans="2:6" x14ac:dyDescent="0.25">
      <c r="B98" s="20"/>
      <c r="F98" s="20"/>
    </row>
    <row r="99" spans="2:6" x14ac:dyDescent="0.25">
      <c r="B99" s="20"/>
      <c r="F99" s="20"/>
    </row>
    <row r="100" spans="2:6" x14ac:dyDescent="0.25">
      <c r="B100" s="20"/>
      <c r="F100" s="20"/>
    </row>
    <row r="101" spans="2:6" x14ac:dyDescent="0.25">
      <c r="B101" s="20"/>
      <c r="F101" s="20"/>
    </row>
    <row r="102" spans="2:6" x14ac:dyDescent="0.25">
      <c r="B102" s="20"/>
      <c r="F102" s="20"/>
    </row>
    <row r="103" spans="2:6" x14ac:dyDescent="0.25">
      <c r="B103" s="20"/>
      <c r="F103" s="20"/>
    </row>
    <row r="104" spans="2:6" x14ac:dyDescent="0.25">
      <c r="B104" s="20"/>
      <c r="F104" s="20"/>
    </row>
    <row r="105" spans="2:6" x14ac:dyDescent="0.25">
      <c r="B105" s="20"/>
      <c r="F105" s="20"/>
    </row>
    <row r="106" spans="2:6" x14ac:dyDescent="0.25">
      <c r="B106" s="20"/>
      <c r="F106" s="20"/>
    </row>
    <row r="107" spans="2:6" x14ac:dyDescent="0.25">
      <c r="B107" s="20"/>
      <c r="F107" s="20"/>
    </row>
    <row r="108" spans="2:6" x14ac:dyDescent="0.25">
      <c r="B108" s="20"/>
      <c r="F108" s="20"/>
    </row>
    <row r="109" spans="2:6" x14ac:dyDescent="0.25">
      <c r="B109" s="20"/>
      <c r="F109" s="20"/>
    </row>
    <row r="110" spans="2:6" x14ac:dyDescent="0.25">
      <c r="B110" s="20"/>
      <c r="F110" s="20"/>
    </row>
    <row r="111" spans="2:6" x14ac:dyDescent="0.25">
      <c r="B111" s="20"/>
      <c r="F111" s="20"/>
    </row>
    <row r="112" spans="2:6" x14ac:dyDescent="0.25">
      <c r="B112" s="20"/>
      <c r="F112" s="20"/>
    </row>
    <row r="113" spans="2:6" x14ac:dyDescent="0.25">
      <c r="B113" s="20"/>
      <c r="F113" s="20"/>
    </row>
    <row r="114" spans="2:6" x14ac:dyDescent="0.25">
      <c r="B114" s="20"/>
      <c r="F114" s="20"/>
    </row>
    <row r="115" spans="2:6" x14ac:dyDescent="0.25">
      <c r="B115" s="20"/>
      <c r="F115" s="20"/>
    </row>
    <row r="116" spans="2:6" x14ac:dyDescent="0.25">
      <c r="B116" s="20"/>
      <c r="F116" s="20"/>
    </row>
    <row r="117" spans="2:6" x14ac:dyDescent="0.25">
      <c r="B117" s="20"/>
      <c r="F117" s="20"/>
    </row>
    <row r="118" spans="2:6" x14ac:dyDescent="0.25">
      <c r="B118" s="20"/>
      <c r="F118" s="20"/>
    </row>
    <row r="119" spans="2:6" x14ac:dyDescent="0.25">
      <c r="B119" s="20"/>
      <c r="F119" s="20"/>
    </row>
    <row r="120" spans="2:6" x14ac:dyDescent="0.25">
      <c r="B120" s="20"/>
      <c r="F120" s="20"/>
    </row>
    <row r="121" spans="2:6" x14ac:dyDescent="0.25">
      <c r="B121" s="20"/>
      <c r="F121" s="20"/>
    </row>
    <row r="122" spans="2:6" x14ac:dyDescent="0.25">
      <c r="B122" s="20"/>
      <c r="F122" s="20"/>
    </row>
    <row r="123" spans="2:6" x14ac:dyDescent="0.25">
      <c r="B123" s="20"/>
      <c r="F123" s="20"/>
    </row>
    <row r="124" spans="2:6" x14ac:dyDescent="0.25">
      <c r="B124" s="20"/>
      <c r="F124" s="20"/>
    </row>
    <row r="125" spans="2:6" x14ac:dyDescent="0.25">
      <c r="B125" s="20"/>
      <c r="F125" s="20"/>
    </row>
    <row r="126" spans="2:6" x14ac:dyDescent="0.25">
      <c r="B126" s="20"/>
      <c r="F126" s="20"/>
    </row>
    <row r="127" spans="2:6" x14ac:dyDescent="0.25">
      <c r="B127" s="20"/>
      <c r="F127" s="20"/>
    </row>
    <row r="128" spans="2:6" x14ac:dyDescent="0.25">
      <c r="B128" s="20"/>
      <c r="F128" s="20"/>
    </row>
    <row r="129" spans="2:6" x14ac:dyDescent="0.25">
      <c r="B129" s="20"/>
      <c r="F129" s="20"/>
    </row>
    <row r="130" spans="2:6" x14ac:dyDescent="0.25">
      <c r="B130" s="20"/>
      <c r="F130" s="20"/>
    </row>
    <row r="131" spans="2:6" x14ac:dyDescent="0.25">
      <c r="B131" s="20"/>
      <c r="F131" s="20"/>
    </row>
    <row r="132" spans="2:6" x14ac:dyDescent="0.25">
      <c r="B132" s="20"/>
      <c r="F132" s="20"/>
    </row>
    <row r="133" spans="2:6" x14ac:dyDescent="0.25">
      <c r="B133" s="20"/>
      <c r="F133" s="20"/>
    </row>
    <row r="134" spans="2:6" x14ac:dyDescent="0.25">
      <c r="B134" s="20"/>
      <c r="F134" s="20"/>
    </row>
    <row r="135" spans="2:6" x14ac:dyDescent="0.25">
      <c r="B135" s="20"/>
      <c r="F135" s="20"/>
    </row>
    <row r="136" spans="2:6" x14ac:dyDescent="0.25">
      <c r="B136" s="20"/>
      <c r="F136" s="20"/>
    </row>
    <row r="137" spans="2:6" x14ac:dyDescent="0.25">
      <c r="B137" s="20"/>
      <c r="F137" s="20"/>
    </row>
    <row r="138" spans="2:6" x14ac:dyDescent="0.25">
      <c r="B138" s="20"/>
      <c r="F138" s="20"/>
    </row>
    <row r="139" spans="2:6" x14ac:dyDescent="0.25">
      <c r="B139" s="20"/>
      <c r="F139" s="20"/>
    </row>
    <row r="140" spans="2:6" x14ac:dyDescent="0.25">
      <c r="B140" s="20"/>
      <c r="F140" s="20"/>
    </row>
    <row r="141" spans="2:6" x14ac:dyDescent="0.25">
      <c r="B141" s="20"/>
      <c r="F141" s="20"/>
    </row>
    <row r="142" spans="2:6" x14ac:dyDescent="0.25">
      <c r="B142" s="20"/>
      <c r="F142" s="20"/>
    </row>
    <row r="143" spans="2:6" x14ac:dyDescent="0.25">
      <c r="B143" s="20"/>
      <c r="F143" s="20"/>
    </row>
    <row r="144" spans="2:6" x14ac:dyDescent="0.25">
      <c r="B144" s="20"/>
      <c r="F144" s="20"/>
    </row>
    <row r="145" spans="2:6" x14ac:dyDescent="0.25">
      <c r="B145" s="20"/>
      <c r="F145" s="20"/>
    </row>
    <row r="146" spans="2:6" x14ac:dyDescent="0.25">
      <c r="B146" s="20"/>
      <c r="F146" s="20"/>
    </row>
    <row r="147" spans="2:6" x14ac:dyDescent="0.25">
      <c r="B147" s="20"/>
      <c r="F147" s="20"/>
    </row>
    <row r="148" spans="2:6" x14ac:dyDescent="0.25">
      <c r="B148" s="20"/>
      <c r="F148" s="20"/>
    </row>
    <row r="149" spans="2:6" x14ac:dyDescent="0.25">
      <c r="B149" s="20"/>
      <c r="F149" s="20"/>
    </row>
    <row r="150" spans="2:6" x14ac:dyDescent="0.25">
      <c r="B150" s="20"/>
      <c r="F150" s="20"/>
    </row>
    <row r="151" spans="2:6" x14ac:dyDescent="0.25">
      <c r="B151" s="20"/>
      <c r="F151" s="20"/>
    </row>
    <row r="152" spans="2:6" x14ac:dyDescent="0.25">
      <c r="B152" s="20"/>
      <c r="F152" s="20"/>
    </row>
    <row r="153" spans="2:6" x14ac:dyDescent="0.25">
      <c r="B153" s="20"/>
      <c r="F153" s="20"/>
    </row>
    <row r="154" spans="2:6" x14ac:dyDescent="0.25">
      <c r="B154" s="20"/>
      <c r="F154" s="20"/>
    </row>
    <row r="155" spans="2:6" x14ac:dyDescent="0.25">
      <c r="B155" s="20"/>
      <c r="F155" s="20"/>
    </row>
    <row r="156" spans="2:6" x14ac:dyDescent="0.25">
      <c r="B156" s="20"/>
      <c r="F156" s="20"/>
    </row>
    <row r="157" spans="2:6" x14ac:dyDescent="0.25">
      <c r="B157" s="20"/>
      <c r="F157" s="20"/>
    </row>
    <row r="158" spans="2:6" x14ac:dyDescent="0.25">
      <c r="B158" s="20"/>
      <c r="F158" s="20"/>
    </row>
    <row r="159" spans="2:6" x14ac:dyDescent="0.25">
      <c r="B159" s="20"/>
      <c r="F159" s="20"/>
    </row>
    <row r="160" spans="2:6" x14ac:dyDescent="0.25">
      <c r="B160" s="20"/>
      <c r="F160" s="20"/>
    </row>
    <row r="161" spans="2:6" x14ac:dyDescent="0.25">
      <c r="B161" s="20"/>
      <c r="F161" s="20"/>
    </row>
    <row r="162" spans="2:6" x14ac:dyDescent="0.25">
      <c r="B162" s="20"/>
      <c r="F162" s="20"/>
    </row>
    <row r="163" spans="2:6" x14ac:dyDescent="0.25">
      <c r="B163" s="20"/>
      <c r="F163" s="20"/>
    </row>
    <row r="164" spans="2:6" x14ac:dyDescent="0.25">
      <c r="B164" s="20"/>
      <c r="F164" s="20"/>
    </row>
    <row r="165" spans="2:6" x14ac:dyDescent="0.25">
      <c r="B165" s="20"/>
      <c r="F165" s="20"/>
    </row>
    <row r="166" spans="2:6" x14ac:dyDescent="0.25">
      <c r="B166" s="20"/>
      <c r="F166" s="20"/>
    </row>
    <row r="167" spans="2:6" x14ac:dyDescent="0.25">
      <c r="B167" s="20"/>
      <c r="F167" s="20"/>
    </row>
    <row r="168" spans="2:6" x14ac:dyDescent="0.25">
      <c r="B168" s="20"/>
      <c r="F168" s="20"/>
    </row>
    <row r="169" spans="2:6" x14ac:dyDescent="0.25">
      <c r="B169" s="20"/>
      <c r="F169" s="20"/>
    </row>
    <row r="170" spans="2:6" x14ac:dyDescent="0.25">
      <c r="B170" s="20"/>
      <c r="F170" s="20"/>
    </row>
    <row r="171" spans="2:6" x14ac:dyDescent="0.25">
      <c r="B171" s="20"/>
      <c r="F171" s="20"/>
    </row>
    <row r="172" spans="2:6" x14ac:dyDescent="0.25">
      <c r="B172" s="20"/>
      <c r="F172" s="20"/>
    </row>
    <row r="173" spans="2:6" x14ac:dyDescent="0.25">
      <c r="B173" s="20"/>
      <c r="F173" s="20"/>
    </row>
    <row r="174" spans="2:6" x14ac:dyDescent="0.25">
      <c r="B174" s="20"/>
      <c r="F174" s="20"/>
    </row>
    <row r="175" spans="2:6" x14ac:dyDescent="0.25">
      <c r="B175" s="20"/>
      <c r="F175" s="20"/>
    </row>
    <row r="176" spans="2:6" x14ac:dyDescent="0.25">
      <c r="B176" s="20"/>
      <c r="F176" s="20"/>
    </row>
    <row r="177" spans="2:6" x14ac:dyDescent="0.25">
      <c r="B177" s="20"/>
      <c r="F177" s="20"/>
    </row>
    <row r="178" spans="2:6" x14ac:dyDescent="0.25">
      <c r="B178" s="20"/>
      <c r="F178" s="20"/>
    </row>
    <row r="179" spans="2:6" x14ac:dyDescent="0.25">
      <c r="B179" s="20"/>
      <c r="F179" s="20"/>
    </row>
    <row r="180" spans="2:6" x14ac:dyDescent="0.25">
      <c r="B180" s="20"/>
      <c r="F180" s="20"/>
    </row>
    <row r="181" spans="2:6" x14ac:dyDescent="0.25">
      <c r="B181" s="20"/>
      <c r="F181" s="20"/>
    </row>
    <row r="182" spans="2:6" x14ac:dyDescent="0.25">
      <c r="B182" s="20"/>
      <c r="F182" s="20"/>
    </row>
    <row r="183" spans="2:6" x14ac:dyDescent="0.25">
      <c r="B183" s="20"/>
      <c r="F183" s="20"/>
    </row>
    <row r="184" spans="2:6" x14ac:dyDescent="0.25">
      <c r="B184" s="20"/>
      <c r="F184" s="20"/>
    </row>
    <row r="185" spans="2:6" x14ac:dyDescent="0.25">
      <c r="B185" s="20"/>
      <c r="F185" s="20"/>
    </row>
    <row r="186" spans="2:6" x14ac:dyDescent="0.25">
      <c r="B186" s="20"/>
    </row>
    <row r="187" spans="2:6" x14ac:dyDescent="0.25">
      <c r="B187" s="20"/>
    </row>
    <row r="188" spans="2:6" x14ac:dyDescent="0.25">
      <c r="B188" s="20"/>
    </row>
    <row r="189" spans="2:6" x14ac:dyDescent="0.25">
      <c r="B189" s="20"/>
    </row>
    <row r="190" spans="2:6" x14ac:dyDescent="0.25">
      <c r="B190" s="20"/>
    </row>
    <row r="191" spans="2:6" x14ac:dyDescent="0.25">
      <c r="B191" s="20"/>
    </row>
    <row r="192" spans="2:6" x14ac:dyDescent="0.25">
      <c r="B192" s="20"/>
    </row>
    <row r="193" spans="2:2" x14ac:dyDescent="0.25">
      <c r="B193" s="20"/>
    </row>
  </sheetData>
  <mergeCells count="20">
    <mergeCell ref="AV3:AV4"/>
    <mergeCell ref="AW3:AW4"/>
    <mergeCell ref="O4:P4"/>
    <mergeCell ref="Q4:R4"/>
    <mergeCell ref="S4:T4"/>
    <mergeCell ref="U4:V4"/>
    <mergeCell ref="W4:X4"/>
    <mergeCell ref="Y4:Z4"/>
    <mergeCell ref="AC3:AD4"/>
    <mergeCell ref="AE3:AQ3"/>
    <mergeCell ref="AR3:AR4"/>
    <mergeCell ref="AS3:AS4"/>
    <mergeCell ref="AT3:AT4"/>
    <mergeCell ref="AU3:AU4"/>
    <mergeCell ref="AB3:AB4"/>
    <mergeCell ref="A3:A4"/>
    <mergeCell ref="B3:D3"/>
    <mergeCell ref="E3:M3"/>
    <mergeCell ref="N3:N4"/>
    <mergeCell ref="O3:AA3"/>
  </mergeCells>
  <conditionalFormatting sqref="AT7:AT6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:AD6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6:AT6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6:AD6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L1:L1048576">
      <formula1>100</formula1>
    </dataValidation>
  </dataValidations>
  <pageMargins left="0.7" right="0.7" top="0.75" bottom="0.75" header="0.3" footer="0.3"/>
  <pageSetup paperSize="9" scale="44" orientation="landscape" horizontalDpi="0" verticalDpi="0" r:id="rId1"/>
  <rowBreaks count="1" manualBreakCount="1">
    <brk id="64" max="16383" man="1"/>
  </rowBreaks>
  <colBreaks count="1" manualBreakCount="1">
    <brk id="28" max="6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B5" sqref="B5"/>
    </sheetView>
  </sheetViews>
  <sheetFormatPr defaultRowHeight="15" x14ac:dyDescent="0.25"/>
  <cols>
    <col min="1" max="1" width="13.140625" customWidth="1"/>
    <col min="2" max="2" width="17.28515625" bestFit="1" customWidth="1"/>
    <col min="3" max="3" width="26.7109375" customWidth="1"/>
  </cols>
  <sheetData>
    <row r="3" spans="1:3" x14ac:dyDescent="0.25">
      <c r="A3" s="83" t="s">
        <v>216</v>
      </c>
      <c r="B3" t="s">
        <v>217</v>
      </c>
      <c r="C3" t="s">
        <v>273</v>
      </c>
    </row>
    <row r="4" spans="1:3" x14ac:dyDescent="0.25">
      <c r="A4" s="37" t="s">
        <v>64</v>
      </c>
      <c r="B4" s="38">
        <v>38</v>
      </c>
      <c r="C4" s="38">
        <v>3.7868421052631573</v>
      </c>
    </row>
    <row r="5" spans="1:3" x14ac:dyDescent="0.25">
      <c r="A5" s="37" t="s">
        <v>74</v>
      </c>
      <c r="B5" s="38">
        <v>21</v>
      </c>
      <c r="C5" s="38">
        <v>3.1190476190476182</v>
      </c>
    </row>
    <row r="6" spans="1:3" x14ac:dyDescent="0.25">
      <c r="A6" s="37" t="s">
        <v>218</v>
      </c>
      <c r="B6" s="38">
        <v>59</v>
      </c>
      <c r="C6" s="38">
        <v>3.5491525423728811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0"/>
  <sheetViews>
    <sheetView topLeftCell="AG1" workbookViewId="0">
      <selection activeCell="E11" sqref="E11"/>
    </sheetView>
  </sheetViews>
  <sheetFormatPr defaultColWidth="11.5703125" defaultRowHeight="15" x14ac:dyDescent="0.25"/>
  <sheetData>
    <row r="1" spans="1:48" s="82" customFormat="1" ht="124.5" customHeight="1" x14ac:dyDescent="0.25">
      <c r="A1" s="80" t="s">
        <v>191</v>
      </c>
      <c r="B1" s="80" t="s">
        <v>192</v>
      </c>
      <c r="C1" s="80" t="s">
        <v>2</v>
      </c>
      <c r="D1" s="80" t="s">
        <v>16</v>
      </c>
      <c r="E1" s="80" t="s">
        <v>17</v>
      </c>
      <c r="F1" s="80" t="s">
        <v>18</v>
      </c>
      <c r="G1" s="80" t="s">
        <v>19</v>
      </c>
      <c r="H1" s="80" t="s">
        <v>44</v>
      </c>
      <c r="I1" s="81" t="s">
        <v>45</v>
      </c>
      <c r="J1" s="80" t="s">
        <v>22</v>
      </c>
      <c r="K1" s="81" t="s">
        <v>23</v>
      </c>
      <c r="L1" s="80" t="s">
        <v>47</v>
      </c>
      <c r="M1" s="80" t="s">
        <v>193</v>
      </c>
      <c r="N1" s="80" t="s">
        <v>26</v>
      </c>
      <c r="O1" s="80" t="s">
        <v>4</v>
      </c>
      <c r="P1" s="80" t="s">
        <v>194</v>
      </c>
      <c r="Q1" s="80" t="s">
        <v>195</v>
      </c>
      <c r="R1" s="80" t="s">
        <v>196</v>
      </c>
      <c r="S1" s="80" t="s">
        <v>197</v>
      </c>
      <c r="T1" s="80" t="s">
        <v>198</v>
      </c>
      <c r="U1" s="80" t="s">
        <v>199</v>
      </c>
      <c r="V1" s="80" t="s">
        <v>200</v>
      </c>
      <c r="W1" s="80" t="s">
        <v>201</v>
      </c>
      <c r="X1" s="80" t="s">
        <v>202</v>
      </c>
      <c r="Y1" s="80" t="s">
        <v>203</v>
      </c>
      <c r="Z1" s="80" t="s">
        <v>204</v>
      </c>
      <c r="AA1" s="80" t="s">
        <v>6</v>
      </c>
      <c r="AB1" s="80" t="s">
        <v>7</v>
      </c>
      <c r="AC1" s="80" t="s">
        <v>54</v>
      </c>
      <c r="AD1" s="80" t="s">
        <v>260</v>
      </c>
      <c r="AE1" s="80" t="s">
        <v>261</v>
      </c>
      <c r="AF1" s="80" t="s">
        <v>262</v>
      </c>
      <c r="AG1" s="80" t="s">
        <v>263</v>
      </c>
      <c r="AH1" s="80" t="s">
        <v>264</v>
      </c>
      <c r="AI1" s="80" t="s">
        <v>265</v>
      </c>
      <c r="AJ1" s="80" t="s">
        <v>266</v>
      </c>
      <c r="AK1" s="80" t="s">
        <v>267</v>
      </c>
      <c r="AL1" s="80" t="s">
        <v>268</v>
      </c>
      <c r="AM1" s="80" t="s">
        <v>269</v>
      </c>
      <c r="AN1" s="80" t="s">
        <v>270</v>
      </c>
      <c r="AO1" s="80" t="s">
        <v>271</v>
      </c>
      <c r="AP1" s="80" t="s">
        <v>272</v>
      </c>
      <c r="AQ1" s="80" t="s">
        <v>9</v>
      </c>
      <c r="AR1" s="80" t="s">
        <v>10</v>
      </c>
      <c r="AS1" s="80" t="s">
        <v>11</v>
      </c>
      <c r="AT1" s="80" t="s">
        <v>12</v>
      </c>
      <c r="AU1" s="80" t="s">
        <v>13</v>
      </c>
      <c r="AV1" s="80" t="s">
        <v>14</v>
      </c>
    </row>
    <row r="2" spans="1:48" x14ac:dyDescent="0.25">
      <c r="B2" t="s">
        <v>205</v>
      </c>
      <c r="C2" t="s">
        <v>206</v>
      </c>
      <c r="D2">
        <v>6</v>
      </c>
      <c r="E2" t="s">
        <v>63</v>
      </c>
      <c r="F2" t="s">
        <v>64</v>
      </c>
      <c r="G2" t="s">
        <v>65</v>
      </c>
      <c r="H2">
        <v>40</v>
      </c>
      <c r="I2">
        <v>354.8775</v>
      </c>
      <c r="J2" t="s">
        <v>66</v>
      </c>
      <c r="K2">
        <v>22320</v>
      </c>
      <c r="L2">
        <v>333.91800000000001</v>
      </c>
      <c r="M2">
        <v>98.734499999999997</v>
      </c>
      <c r="N2">
        <v>5</v>
      </c>
      <c r="P2">
        <v>40</v>
      </c>
      <c r="Q2">
        <v>2</v>
      </c>
      <c r="R2">
        <v>0</v>
      </c>
      <c r="S2">
        <v>5</v>
      </c>
      <c r="T2">
        <v>0.44999999999999996</v>
      </c>
      <c r="U2">
        <v>4</v>
      </c>
      <c r="V2">
        <v>6.3402159900247265E-2</v>
      </c>
      <c r="W2">
        <v>2</v>
      </c>
      <c r="X2">
        <v>4.7000725602496636E-2</v>
      </c>
      <c r="Y2">
        <v>1</v>
      </c>
      <c r="Z2">
        <v>2.8</v>
      </c>
      <c r="AB2">
        <v>3.9</v>
      </c>
      <c r="AC2" t="s">
        <v>207</v>
      </c>
      <c r="AD2" t="s">
        <v>67</v>
      </c>
      <c r="AE2">
        <v>3</v>
      </c>
      <c r="AF2" t="s">
        <v>68</v>
      </c>
      <c r="AG2">
        <v>3</v>
      </c>
      <c r="AH2" t="s">
        <v>69</v>
      </c>
      <c r="AI2">
        <v>3</v>
      </c>
      <c r="AJ2" t="s">
        <v>70</v>
      </c>
      <c r="AK2">
        <v>4</v>
      </c>
      <c r="AL2" t="s">
        <v>71</v>
      </c>
      <c r="AM2">
        <v>3</v>
      </c>
      <c r="AN2" t="s">
        <v>72</v>
      </c>
      <c r="AO2">
        <v>3</v>
      </c>
      <c r="AP2">
        <v>3.1666666666666665</v>
      </c>
      <c r="AR2">
        <v>1.2315789473684211</v>
      </c>
      <c r="AS2" t="s">
        <v>208</v>
      </c>
      <c r="AT2">
        <v>4</v>
      </c>
      <c r="AU2">
        <v>24</v>
      </c>
      <c r="AV2" t="s">
        <v>209</v>
      </c>
    </row>
    <row r="3" spans="1:48" x14ac:dyDescent="0.25">
      <c r="B3" t="s">
        <v>205</v>
      </c>
      <c r="C3" t="s">
        <v>206</v>
      </c>
      <c r="D3">
        <v>6</v>
      </c>
      <c r="E3" t="s">
        <v>73</v>
      </c>
      <c r="F3" t="s">
        <v>74</v>
      </c>
      <c r="G3" t="s">
        <v>75</v>
      </c>
      <c r="H3">
        <v>312</v>
      </c>
      <c r="I3">
        <v>566.68600000000004</v>
      </c>
      <c r="J3" t="s">
        <v>66</v>
      </c>
      <c r="K3">
        <v>72192.857142857145</v>
      </c>
      <c r="L3">
        <v>161.09709999999998</v>
      </c>
      <c r="M3">
        <v>0.28427930105914029</v>
      </c>
      <c r="N3">
        <v>3</v>
      </c>
      <c r="P3">
        <v>312</v>
      </c>
      <c r="Q3">
        <v>5</v>
      </c>
      <c r="R3">
        <v>0.107142857142857</v>
      </c>
      <c r="S3">
        <v>4</v>
      </c>
      <c r="T3">
        <v>0.44999999999999996</v>
      </c>
      <c r="U3">
        <v>4</v>
      </c>
      <c r="V3">
        <v>4.4469071055222818E-2</v>
      </c>
      <c r="W3">
        <v>1</v>
      </c>
      <c r="X3">
        <v>0.12188054760484641</v>
      </c>
      <c r="Y3">
        <v>2</v>
      </c>
      <c r="Z3">
        <v>3.2</v>
      </c>
      <c r="AB3">
        <v>3.1</v>
      </c>
      <c r="AC3" t="s">
        <v>207</v>
      </c>
      <c r="AD3" t="s">
        <v>67</v>
      </c>
      <c r="AE3">
        <v>3</v>
      </c>
      <c r="AF3" t="s">
        <v>76</v>
      </c>
      <c r="AG3">
        <v>3</v>
      </c>
      <c r="AH3" t="s">
        <v>77</v>
      </c>
      <c r="AI3">
        <v>3</v>
      </c>
      <c r="AJ3" t="s">
        <v>70</v>
      </c>
      <c r="AK3">
        <v>3</v>
      </c>
      <c r="AL3" t="s">
        <v>71</v>
      </c>
      <c r="AM3">
        <v>3</v>
      </c>
      <c r="AN3" t="s">
        <v>72</v>
      </c>
      <c r="AO3">
        <v>3</v>
      </c>
      <c r="AP3">
        <v>3</v>
      </c>
      <c r="AR3">
        <v>1.0333333333333334</v>
      </c>
      <c r="AS3" t="s">
        <v>208</v>
      </c>
      <c r="AT3">
        <v>3</v>
      </c>
      <c r="AU3">
        <v>18</v>
      </c>
      <c r="AV3" t="s">
        <v>210</v>
      </c>
    </row>
    <row r="4" spans="1:48" x14ac:dyDescent="0.25">
      <c r="B4" t="s">
        <v>205</v>
      </c>
      <c r="C4" t="s">
        <v>206</v>
      </c>
      <c r="D4">
        <v>6</v>
      </c>
      <c r="E4" t="s">
        <v>73</v>
      </c>
      <c r="F4" t="s">
        <v>64</v>
      </c>
      <c r="G4" t="s">
        <v>78</v>
      </c>
      <c r="H4">
        <v>80</v>
      </c>
      <c r="I4">
        <v>445.28899999999999</v>
      </c>
      <c r="J4" t="s">
        <v>66</v>
      </c>
      <c r="K4">
        <v>191639.09774436092</v>
      </c>
      <c r="L4">
        <v>296.142</v>
      </c>
      <c r="M4">
        <v>0.66505572785314704</v>
      </c>
      <c r="N4">
        <v>5</v>
      </c>
      <c r="P4">
        <v>80</v>
      </c>
      <c r="Q4">
        <v>2</v>
      </c>
      <c r="R4">
        <v>0.3</v>
      </c>
      <c r="S4">
        <v>3</v>
      </c>
      <c r="T4">
        <v>0.30000000000000004</v>
      </c>
      <c r="U4">
        <v>3</v>
      </c>
      <c r="V4">
        <v>0.17920945722890078</v>
      </c>
      <c r="W4">
        <v>3</v>
      </c>
      <c r="X4">
        <v>0.33471969889218012</v>
      </c>
      <c r="Y4">
        <v>4</v>
      </c>
      <c r="Z4">
        <v>3</v>
      </c>
      <c r="AB4">
        <v>4</v>
      </c>
      <c r="AC4" t="s">
        <v>207</v>
      </c>
      <c r="AD4" t="s">
        <v>67</v>
      </c>
      <c r="AE4">
        <v>3</v>
      </c>
      <c r="AF4" t="s">
        <v>76</v>
      </c>
      <c r="AG4">
        <v>3</v>
      </c>
      <c r="AH4" t="s">
        <v>79</v>
      </c>
      <c r="AI4">
        <v>3</v>
      </c>
      <c r="AJ4" t="s">
        <v>70</v>
      </c>
      <c r="AK4">
        <v>3</v>
      </c>
      <c r="AL4" t="s">
        <v>71</v>
      </c>
      <c r="AM4">
        <v>3</v>
      </c>
      <c r="AN4" t="s">
        <v>72</v>
      </c>
      <c r="AO4">
        <v>3</v>
      </c>
      <c r="AP4">
        <v>3</v>
      </c>
      <c r="AR4">
        <v>1.3333333333333333</v>
      </c>
      <c r="AS4" t="s">
        <v>208</v>
      </c>
      <c r="AT4">
        <v>4</v>
      </c>
      <c r="AU4">
        <v>24</v>
      </c>
      <c r="AV4" t="s">
        <v>209</v>
      </c>
    </row>
    <row r="5" spans="1:48" x14ac:dyDescent="0.25">
      <c r="B5" t="s">
        <v>205</v>
      </c>
      <c r="C5" t="s">
        <v>206</v>
      </c>
      <c r="D5">
        <v>6</v>
      </c>
      <c r="E5" t="s">
        <v>73</v>
      </c>
      <c r="F5" t="s">
        <v>74</v>
      </c>
      <c r="G5" t="s">
        <v>80</v>
      </c>
      <c r="H5">
        <v>280</v>
      </c>
      <c r="I5">
        <v>161.52099999999999</v>
      </c>
      <c r="J5" t="s">
        <v>81</v>
      </c>
      <c r="K5">
        <v>25991.031390134529</v>
      </c>
      <c r="L5">
        <v>107.292</v>
      </c>
      <c r="M5">
        <v>0.664260374811944</v>
      </c>
      <c r="N5">
        <v>5</v>
      </c>
      <c r="P5">
        <v>280</v>
      </c>
      <c r="Q5">
        <v>4</v>
      </c>
      <c r="R5">
        <v>4.0358744394618833E-2</v>
      </c>
      <c r="S5">
        <v>5</v>
      </c>
      <c r="T5">
        <v>0.44999999999999996</v>
      </c>
      <c r="U5">
        <v>4</v>
      </c>
      <c r="V5">
        <v>0.41418762885321414</v>
      </c>
      <c r="W5">
        <v>4</v>
      </c>
      <c r="X5">
        <v>0</v>
      </c>
      <c r="Y5">
        <v>0</v>
      </c>
      <c r="Z5">
        <v>3.4</v>
      </c>
      <c r="AB5">
        <v>4.2</v>
      </c>
      <c r="AC5" t="s">
        <v>211</v>
      </c>
      <c r="AD5" t="s">
        <v>82</v>
      </c>
      <c r="AE5">
        <v>4</v>
      </c>
      <c r="AF5" t="s">
        <v>83</v>
      </c>
      <c r="AG5">
        <v>2</v>
      </c>
      <c r="AH5" t="s">
        <v>84</v>
      </c>
      <c r="AI5">
        <v>3</v>
      </c>
      <c r="AJ5" t="s">
        <v>70</v>
      </c>
      <c r="AK5">
        <v>3</v>
      </c>
      <c r="AL5" t="s">
        <v>71</v>
      </c>
      <c r="AM5">
        <v>3</v>
      </c>
      <c r="AN5" t="s">
        <v>72</v>
      </c>
      <c r="AO5">
        <v>3</v>
      </c>
      <c r="AP5">
        <v>3</v>
      </c>
      <c r="AR5">
        <v>1.4000000000000001</v>
      </c>
      <c r="AS5" t="s">
        <v>208</v>
      </c>
      <c r="AT5">
        <v>4</v>
      </c>
      <c r="AU5">
        <v>24</v>
      </c>
      <c r="AV5" t="s">
        <v>209</v>
      </c>
    </row>
    <row r="6" spans="1:48" x14ac:dyDescent="0.25">
      <c r="B6" t="s">
        <v>205</v>
      </c>
      <c r="C6" t="s">
        <v>206</v>
      </c>
      <c r="D6">
        <v>6</v>
      </c>
      <c r="E6" t="s">
        <v>73</v>
      </c>
      <c r="F6" t="s">
        <v>64</v>
      </c>
      <c r="G6" t="s">
        <v>85</v>
      </c>
      <c r="H6">
        <v>195</v>
      </c>
      <c r="I6">
        <v>653.11300000000006</v>
      </c>
      <c r="J6" t="s">
        <v>66</v>
      </c>
      <c r="K6">
        <v>44937.188434695912</v>
      </c>
      <c r="L6">
        <v>197.74100000000001</v>
      </c>
      <c r="M6">
        <v>0.30276690251151023</v>
      </c>
      <c r="N6">
        <v>3</v>
      </c>
      <c r="P6">
        <v>195</v>
      </c>
      <c r="Q6">
        <v>3</v>
      </c>
      <c r="R6">
        <v>0</v>
      </c>
      <c r="S6">
        <v>5</v>
      </c>
      <c r="T6">
        <v>0.44999999999999996</v>
      </c>
      <c r="U6">
        <v>4</v>
      </c>
      <c r="V6">
        <v>0.23035829940607516</v>
      </c>
      <c r="W6">
        <v>3</v>
      </c>
      <c r="X6">
        <v>0.55837045044272571</v>
      </c>
      <c r="Y6">
        <v>5</v>
      </c>
      <c r="Z6">
        <v>4</v>
      </c>
      <c r="AB6">
        <v>3.5</v>
      </c>
      <c r="AC6" t="s">
        <v>207</v>
      </c>
      <c r="AD6" t="s">
        <v>67</v>
      </c>
      <c r="AE6">
        <v>3</v>
      </c>
      <c r="AF6" t="s">
        <v>68</v>
      </c>
      <c r="AG6">
        <v>3</v>
      </c>
      <c r="AH6" t="s">
        <v>86</v>
      </c>
      <c r="AI6">
        <v>3</v>
      </c>
      <c r="AJ6" t="s">
        <v>70</v>
      </c>
      <c r="AK6">
        <v>3</v>
      </c>
      <c r="AL6" t="s">
        <v>71</v>
      </c>
      <c r="AM6">
        <v>3</v>
      </c>
      <c r="AN6" t="s">
        <v>72</v>
      </c>
      <c r="AO6">
        <v>3</v>
      </c>
      <c r="AP6">
        <v>3</v>
      </c>
      <c r="AR6">
        <v>1.1666666666666667</v>
      </c>
      <c r="AS6" t="s">
        <v>208</v>
      </c>
      <c r="AT6">
        <v>3</v>
      </c>
      <c r="AU6">
        <v>18</v>
      </c>
      <c r="AV6" t="s">
        <v>210</v>
      </c>
    </row>
    <row r="7" spans="1:48" x14ac:dyDescent="0.25">
      <c r="B7" t="s">
        <v>205</v>
      </c>
      <c r="C7" t="s">
        <v>206</v>
      </c>
      <c r="D7">
        <v>6</v>
      </c>
      <c r="E7" t="s">
        <v>73</v>
      </c>
      <c r="F7" t="s">
        <v>64</v>
      </c>
      <c r="G7" t="s">
        <v>87</v>
      </c>
      <c r="H7">
        <v>265</v>
      </c>
      <c r="I7">
        <v>732.83699999999999</v>
      </c>
      <c r="J7" t="s">
        <v>66</v>
      </c>
      <c r="K7">
        <v>144138.59424920127</v>
      </c>
      <c r="L7">
        <v>121.17777000000001</v>
      </c>
      <c r="M7">
        <v>0.1653543284523025</v>
      </c>
      <c r="N7">
        <v>3</v>
      </c>
      <c r="P7">
        <v>265</v>
      </c>
      <c r="Q7">
        <v>4</v>
      </c>
      <c r="R7">
        <v>1.437699680511182E-2</v>
      </c>
      <c r="S7">
        <v>5</v>
      </c>
      <c r="T7">
        <v>0.44999999999999996</v>
      </c>
      <c r="U7">
        <v>4</v>
      </c>
      <c r="V7">
        <v>0.25626435346468585</v>
      </c>
      <c r="W7">
        <v>3</v>
      </c>
      <c r="X7">
        <v>0.37234200784076132</v>
      </c>
      <c r="Y7">
        <v>4</v>
      </c>
      <c r="Z7">
        <v>4</v>
      </c>
      <c r="AB7">
        <v>3.5</v>
      </c>
      <c r="AC7" t="s">
        <v>207</v>
      </c>
      <c r="AD7" t="s">
        <v>67</v>
      </c>
      <c r="AE7">
        <v>3</v>
      </c>
      <c r="AF7" t="s">
        <v>88</v>
      </c>
      <c r="AG7">
        <v>3</v>
      </c>
      <c r="AH7" t="s">
        <v>89</v>
      </c>
      <c r="AI7">
        <v>3</v>
      </c>
      <c r="AJ7" t="s">
        <v>70</v>
      </c>
      <c r="AK7">
        <v>3</v>
      </c>
      <c r="AL7" t="s">
        <v>71</v>
      </c>
      <c r="AM7">
        <v>3</v>
      </c>
      <c r="AN7" t="s">
        <v>72</v>
      </c>
      <c r="AO7">
        <v>3</v>
      </c>
      <c r="AP7">
        <v>3</v>
      </c>
      <c r="AR7">
        <v>1.1666666666666667</v>
      </c>
      <c r="AS7" t="s">
        <v>208</v>
      </c>
      <c r="AT7">
        <v>2</v>
      </c>
      <c r="AU7">
        <v>12</v>
      </c>
      <c r="AV7" t="s">
        <v>212</v>
      </c>
    </row>
    <row r="8" spans="1:48" x14ac:dyDescent="0.25">
      <c r="B8" t="s">
        <v>205</v>
      </c>
      <c r="C8" t="s">
        <v>206</v>
      </c>
      <c r="D8">
        <v>6</v>
      </c>
      <c r="E8" t="s">
        <v>90</v>
      </c>
      <c r="F8" t="s">
        <v>64</v>
      </c>
      <c r="G8" t="s">
        <v>91</v>
      </c>
      <c r="H8">
        <v>185</v>
      </c>
      <c r="I8">
        <v>831.52300000000002</v>
      </c>
      <c r="J8" t="s">
        <v>66</v>
      </c>
      <c r="K8">
        <v>79398.740774715421</v>
      </c>
      <c r="L8">
        <v>435.88150000000002</v>
      </c>
      <c r="M8">
        <v>0.52419656461697395</v>
      </c>
      <c r="N8">
        <v>5</v>
      </c>
      <c r="P8">
        <v>185</v>
      </c>
      <c r="Q8">
        <v>3</v>
      </c>
      <c r="R8">
        <v>1.876329066422049E-2</v>
      </c>
      <c r="S8">
        <v>5</v>
      </c>
      <c r="T8">
        <v>0.19999999999999996</v>
      </c>
      <c r="U8">
        <v>3</v>
      </c>
      <c r="V8">
        <v>0.1730535415135841</v>
      </c>
      <c r="W8">
        <v>3</v>
      </c>
      <c r="X8">
        <v>0.47580283407674834</v>
      </c>
      <c r="Y8">
        <v>4</v>
      </c>
      <c r="Z8">
        <v>3.6</v>
      </c>
      <c r="AB8">
        <v>4.3</v>
      </c>
      <c r="AC8" t="s">
        <v>211</v>
      </c>
      <c r="AD8" t="s">
        <v>67</v>
      </c>
      <c r="AE8">
        <v>3</v>
      </c>
      <c r="AF8" t="s">
        <v>88</v>
      </c>
      <c r="AG8">
        <v>3</v>
      </c>
      <c r="AH8" t="s">
        <v>92</v>
      </c>
      <c r="AI8">
        <v>3</v>
      </c>
      <c r="AJ8" t="s">
        <v>70</v>
      </c>
      <c r="AK8">
        <v>3</v>
      </c>
      <c r="AL8" t="s">
        <v>71</v>
      </c>
      <c r="AM8">
        <v>3</v>
      </c>
      <c r="AN8" t="s">
        <v>72</v>
      </c>
      <c r="AO8">
        <v>3</v>
      </c>
      <c r="AP8">
        <v>3</v>
      </c>
      <c r="AR8">
        <v>1.4333333333333333</v>
      </c>
      <c r="AS8" t="s">
        <v>208</v>
      </c>
      <c r="AT8">
        <v>4</v>
      </c>
      <c r="AU8">
        <v>24</v>
      </c>
      <c r="AV8" t="s">
        <v>209</v>
      </c>
    </row>
    <row r="9" spans="1:48" x14ac:dyDescent="0.25">
      <c r="B9" t="s">
        <v>205</v>
      </c>
      <c r="C9" t="s">
        <v>206</v>
      </c>
      <c r="D9">
        <v>6</v>
      </c>
      <c r="E9" t="s">
        <v>63</v>
      </c>
      <c r="F9" t="s">
        <v>64</v>
      </c>
      <c r="G9" t="s">
        <v>93</v>
      </c>
      <c r="H9">
        <v>30</v>
      </c>
      <c r="I9">
        <v>47.748899999999999</v>
      </c>
      <c r="J9" t="s">
        <v>66</v>
      </c>
      <c r="K9">
        <v>95531.538461538468</v>
      </c>
      <c r="L9">
        <v>34.790900000000001</v>
      </c>
      <c r="M9">
        <v>0.72862202061199322</v>
      </c>
      <c r="N9">
        <v>5</v>
      </c>
      <c r="P9">
        <v>30</v>
      </c>
      <c r="Q9">
        <v>1</v>
      </c>
      <c r="R9">
        <v>0</v>
      </c>
      <c r="S9">
        <v>5</v>
      </c>
      <c r="T9">
        <v>0.44999999999999996</v>
      </c>
      <c r="U9">
        <v>4</v>
      </c>
      <c r="V9">
        <v>0.32670909696349026</v>
      </c>
      <c r="W9">
        <v>4</v>
      </c>
      <c r="X9">
        <v>0.27137797938800684</v>
      </c>
      <c r="Y9">
        <v>3</v>
      </c>
      <c r="Z9">
        <v>3.4</v>
      </c>
      <c r="AB9">
        <v>4.2</v>
      </c>
      <c r="AC9" t="s">
        <v>211</v>
      </c>
      <c r="AD9" t="s">
        <v>67</v>
      </c>
      <c r="AE9">
        <v>3</v>
      </c>
      <c r="AF9" t="s">
        <v>68</v>
      </c>
      <c r="AG9">
        <v>3</v>
      </c>
      <c r="AI9">
        <v>3</v>
      </c>
      <c r="AJ9" t="s">
        <v>70</v>
      </c>
      <c r="AK9">
        <v>3</v>
      </c>
      <c r="AL9" t="s">
        <v>71</v>
      </c>
      <c r="AM9">
        <v>3</v>
      </c>
      <c r="AN9" t="s">
        <v>72</v>
      </c>
      <c r="AO9">
        <v>3</v>
      </c>
      <c r="AP9">
        <v>3</v>
      </c>
      <c r="AR9">
        <v>1.4000000000000001</v>
      </c>
      <c r="AS9" t="s">
        <v>208</v>
      </c>
      <c r="AT9">
        <v>4</v>
      </c>
      <c r="AU9">
        <v>24</v>
      </c>
      <c r="AV9" t="s">
        <v>209</v>
      </c>
    </row>
    <row r="10" spans="1:48" x14ac:dyDescent="0.25">
      <c r="B10" t="s">
        <v>205</v>
      </c>
      <c r="C10" t="s">
        <v>206</v>
      </c>
      <c r="D10">
        <v>6</v>
      </c>
      <c r="E10" t="s">
        <v>73</v>
      </c>
      <c r="F10" t="s">
        <v>74</v>
      </c>
      <c r="G10" t="s">
        <v>94</v>
      </c>
      <c r="H10">
        <v>120</v>
      </c>
      <c r="I10">
        <v>761.83199999999999</v>
      </c>
      <c r="J10" t="s">
        <v>66</v>
      </c>
      <c r="K10">
        <v>150788.57142857142</v>
      </c>
      <c r="L10">
        <v>333.4572</v>
      </c>
      <c r="M10">
        <v>0.43770437576788584</v>
      </c>
      <c r="N10">
        <v>4</v>
      </c>
      <c r="P10">
        <v>120</v>
      </c>
      <c r="Q10">
        <v>3</v>
      </c>
      <c r="R10">
        <v>4.2857142857142858E-2</v>
      </c>
      <c r="S10">
        <v>5</v>
      </c>
      <c r="T10">
        <v>0.44999999999999996</v>
      </c>
      <c r="U10">
        <v>4</v>
      </c>
      <c r="V10">
        <v>8.2695397410452703E-2</v>
      </c>
      <c r="W10">
        <v>2</v>
      </c>
      <c r="X10">
        <v>0.16678480294868159</v>
      </c>
      <c r="Y10">
        <v>3</v>
      </c>
      <c r="Z10">
        <v>3.4</v>
      </c>
      <c r="AB10">
        <v>3.7</v>
      </c>
      <c r="AC10" t="s">
        <v>207</v>
      </c>
      <c r="AD10" t="s">
        <v>67</v>
      </c>
      <c r="AE10">
        <v>3</v>
      </c>
      <c r="AF10" t="s">
        <v>68</v>
      </c>
      <c r="AG10">
        <v>3</v>
      </c>
      <c r="AH10" t="s">
        <v>95</v>
      </c>
      <c r="AI10">
        <v>3</v>
      </c>
      <c r="AJ10" t="s">
        <v>70</v>
      </c>
      <c r="AK10">
        <v>3</v>
      </c>
      <c r="AL10" t="s">
        <v>71</v>
      </c>
      <c r="AM10">
        <v>3</v>
      </c>
      <c r="AN10" t="s">
        <v>72</v>
      </c>
      <c r="AO10">
        <v>3</v>
      </c>
      <c r="AP10">
        <v>3</v>
      </c>
      <c r="AR10">
        <v>1.2333333333333334</v>
      </c>
      <c r="AS10" t="s">
        <v>208</v>
      </c>
      <c r="AT10">
        <v>4</v>
      </c>
      <c r="AU10">
        <v>24</v>
      </c>
      <c r="AV10" t="s">
        <v>209</v>
      </c>
    </row>
    <row r="11" spans="1:48" x14ac:dyDescent="0.25">
      <c r="B11" t="s">
        <v>205</v>
      </c>
      <c r="C11" t="s">
        <v>206</v>
      </c>
      <c r="D11">
        <v>6</v>
      </c>
      <c r="E11" t="s">
        <v>63</v>
      </c>
      <c r="F11" t="s">
        <v>64</v>
      </c>
      <c r="G11" t="s">
        <v>96</v>
      </c>
      <c r="H11">
        <v>156</v>
      </c>
      <c r="I11">
        <v>425.52780000000001</v>
      </c>
      <c r="J11" t="s">
        <v>97</v>
      </c>
      <c r="K11">
        <v>32285.714285714286</v>
      </c>
      <c r="L11">
        <v>340.47147000000007</v>
      </c>
      <c r="M11">
        <v>0.80011569161873808</v>
      </c>
      <c r="N11">
        <v>5</v>
      </c>
      <c r="P11">
        <v>156</v>
      </c>
      <c r="Q11">
        <v>3</v>
      </c>
      <c r="R11">
        <v>0</v>
      </c>
      <c r="S11">
        <v>5</v>
      </c>
      <c r="T11">
        <v>0.30000000000000004</v>
      </c>
      <c r="U11">
        <v>3</v>
      </c>
      <c r="V11">
        <v>0.14805143165734413</v>
      </c>
      <c r="W11">
        <v>2</v>
      </c>
      <c r="X11">
        <v>0.19988541289194264</v>
      </c>
      <c r="Y11">
        <v>3</v>
      </c>
      <c r="Z11">
        <v>3.2</v>
      </c>
      <c r="AB11">
        <v>4.0999999999999996</v>
      </c>
      <c r="AC11" t="s">
        <v>211</v>
      </c>
      <c r="AD11" t="s">
        <v>82</v>
      </c>
      <c r="AE11">
        <v>4</v>
      </c>
      <c r="AF11" t="s">
        <v>98</v>
      </c>
      <c r="AG11">
        <v>4</v>
      </c>
      <c r="AH11" t="s">
        <v>99</v>
      </c>
      <c r="AI11">
        <v>3</v>
      </c>
      <c r="AJ11" t="s">
        <v>70</v>
      </c>
      <c r="AK11">
        <v>3</v>
      </c>
      <c r="AL11" t="s">
        <v>71</v>
      </c>
      <c r="AM11">
        <v>3</v>
      </c>
      <c r="AN11" t="s">
        <v>72</v>
      </c>
      <c r="AO11">
        <v>3</v>
      </c>
      <c r="AP11">
        <v>3.3333333333333335</v>
      </c>
      <c r="AR11">
        <v>1.2299999999999998</v>
      </c>
      <c r="AS11" t="s">
        <v>208</v>
      </c>
      <c r="AT11">
        <v>4</v>
      </c>
      <c r="AU11">
        <v>24</v>
      </c>
      <c r="AV11" t="s">
        <v>209</v>
      </c>
    </row>
    <row r="12" spans="1:48" x14ac:dyDescent="0.25">
      <c r="B12" t="s">
        <v>205</v>
      </c>
      <c r="C12" t="s">
        <v>206</v>
      </c>
      <c r="D12">
        <v>6</v>
      </c>
      <c r="E12" t="s">
        <v>90</v>
      </c>
      <c r="F12" t="s">
        <v>64</v>
      </c>
      <c r="G12" t="s">
        <v>100</v>
      </c>
      <c r="H12">
        <v>200</v>
      </c>
      <c r="I12">
        <v>990.38400000000001</v>
      </c>
      <c r="J12" t="s">
        <v>66</v>
      </c>
      <c r="K12">
        <v>97084.548104956266</v>
      </c>
      <c r="L12">
        <v>340.47147000000007</v>
      </c>
      <c r="M12">
        <v>0.34377723186158105</v>
      </c>
      <c r="N12">
        <v>5</v>
      </c>
      <c r="P12">
        <v>200</v>
      </c>
      <c r="Q12">
        <v>3</v>
      </c>
      <c r="R12">
        <v>0</v>
      </c>
      <c r="S12">
        <v>5</v>
      </c>
      <c r="T12">
        <v>0.44999999999999996</v>
      </c>
      <c r="U12">
        <v>4</v>
      </c>
      <c r="V12">
        <v>0.20779818736974748</v>
      </c>
      <c r="W12">
        <v>3</v>
      </c>
      <c r="X12">
        <v>0.71441986138709823</v>
      </c>
      <c r="Y12">
        <v>5</v>
      </c>
      <c r="Z12">
        <v>4</v>
      </c>
      <c r="AB12">
        <v>4.5</v>
      </c>
      <c r="AC12" t="s">
        <v>211</v>
      </c>
      <c r="AD12" t="s">
        <v>67</v>
      </c>
      <c r="AE12">
        <v>3</v>
      </c>
      <c r="AF12" t="s">
        <v>68</v>
      </c>
      <c r="AG12">
        <v>3</v>
      </c>
      <c r="AH12" t="s">
        <v>101</v>
      </c>
      <c r="AI12">
        <v>3</v>
      </c>
      <c r="AJ12" t="s">
        <v>70</v>
      </c>
      <c r="AK12">
        <v>3</v>
      </c>
      <c r="AL12" t="s">
        <v>71</v>
      </c>
      <c r="AM12">
        <v>3</v>
      </c>
      <c r="AN12" t="s">
        <v>72</v>
      </c>
      <c r="AO12">
        <v>3</v>
      </c>
      <c r="AP12">
        <v>3</v>
      </c>
      <c r="AR12">
        <v>1.5</v>
      </c>
      <c r="AS12" t="s">
        <v>208</v>
      </c>
      <c r="AT12">
        <v>3</v>
      </c>
      <c r="AU12">
        <v>18</v>
      </c>
      <c r="AV12" t="s">
        <v>210</v>
      </c>
    </row>
    <row r="13" spans="1:48" x14ac:dyDescent="0.25">
      <c r="B13" t="s">
        <v>205</v>
      </c>
      <c r="C13" t="s">
        <v>206</v>
      </c>
      <c r="D13">
        <v>6</v>
      </c>
      <c r="E13" t="s">
        <v>73</v>
      </c>
      <c r="F13" t="s">
        <v>64</v>
      </c>
      <c r="G13" t="s">
        <v>102</v>
      </c>
      <c r="H13">
        <v>325</v>
      </c>
      <c r="I13">
        <v>802.99800000000005</v>
      </c>
      <c r="J13" t="s">
        <v>66</v>
      </c>
      <c r="K13">
        <v>131159.44700460829</v>
      </c>
      <c r="L13">
        <v>420.012</v>
      </c>
      <c r="M13">
        <v>0.52305485194234602</v>
      </c>
      <c r="N13">
        <v>5</v>
      </c>
      <c r="P13">
        <v>325</v>
      </c>
      <c r="Q13">
        <v>4</v>
      </c>
      <c r="R13">
        <v>0</v>
      </c>
      <c r="S13">
        <v>5</v>
      </c>
      <c r="T13">
        <v>0.44999999999999996</v>
      </c>
      <c r="U13">
        <v>4</v>
      </c>
      <c r="V13">
        <v>0.20267796432867827</v>
      </c>
      <c r="W13">
        <v>3</v>
      </c>
      <c r="X13">
        <v>0.29347395634858364</v>
      </c>
      <c r="Y13">
        <v>3</v>
      </c>
      <c r="Z13">
        <v>3.8</v>
      </c>
      <c r="AB13">
        <v>4.4000000000000004</v>
      </c>
      <c r="AC13" t="s">
        <v>211</v>
      </c>
      <c r="AD13" t="s">
        <v>67</v>
      </c>
      <c r="AE13">
        <v>3</v>
      </c>
      <c r="AF13" t="s">
        <v>68</v>
      </c>
      <c r="AG13">
        <v>3</v>
      </c>
      <c r="AH13" t="s">
        <v>103</v>
      </c>
      <c r="AI13">
        <v>3</v>
      </c>
      <c r="AJ13" t="s">
        <v>70</v>
      </c>
      <c r="AK13">
        <v>3</v>
      </c>
      <c r="AL13" t="s">
        <v>71</v>
      </c>
      <c r="AM13">
        <v>3</v>
      </c>
      <c r="AN13" t="s">
        <v>72</v>
      </c>
      <c r="AO13">
        <v>3</v>
      </c>
      <c r="AP13">
        <v>3</v>
      </c>
      <c r="AR13">
        <v>1.4666666666666668</v>
      </c>
      <c r="AS13" t="s">
        <v>208</v>
      </c>
      <c r="AT13">
        <v>4</v>
      </c>
      <c r="AU13">
        <v>24</v>
      </c>
      <c r="AV13" t="s">
        <v>209</v>
      </c>
    </row>
    <row r="14" spans="1:48" x14ac:dyDescent="0.25">
      <c r="B14" t="s">
        <v>205</v>
      </c>
      <c r="C14" t="s">
        <v>206</v>
      </c>
      <c r="D14">
        <v>6</v>
      </c>
      <c r="E14" t="s">
        <v>73</v>
      </c>
      <c r="F14" t="s">
        <v>64</v>
      </c>
      <c r="G14" t="s">
        <v>104</v>
      </c>
      <c r="H14">
        <v>20</v>
      </c>
      <c r="I14">
        <v>64.236990000000006</v>
      </c>
      <c r="J14" t="s">
        <v>97</v>
      </c>
      <c r="K14">
        <v>30000</v>
      </c>
      <c r="L14">
        <v>55.137720000000002</v>
      </c>
      <c r="M14">
        <v>0.85834843755910728</v>
      </c>
      <c r="N14">
        <v>5</v>
      </c>
      <c r="P14">
        <v>20</v>
      </c>
      <c r="Q14">
        <v>1</v>
      </c>
      <c r="R14">
        <v>0</v>
      </c>
      <c r="S14">
        <v>5</v>
      </c>
      <c r="T14">
        <v>0.44999999999999996</v>
      </c>
      <c r="U14">
        <v>4</v>
      </c>
      <c r="V14">
        <v>4.6702063717493608E-2</v>
      </c>
      <c r="W14">
        <v>1</v>
      </c>
      <c r="X14">
        <v>0.14165187378798413</v>
      </c>
      <c r="Y14">
        <v>2</v>
      </c>
      <c r="Z14">
        <v>2.6</v>
      </c>
      <c r="AB14">
        <v>3.8</v>
      </c>
      <c r="AC14" t="s">
        <v>207</v>
      </c>
      <c r="AD14" t="s">
        <v>82</v>
      </c>
      <c r="AE14">
        <v>4</v>
      </c>
      <c r="AF14" t="s">
        <v>105</v>
      </c>
      <c r="AH14" t="s">
        <v>106</v>
      </c>
      <c r="AI14">
        <v>3</v>
      </c>
      <c r="AJ14" t="s">
        <v>70</v>
      </c>
      <c r="AK14">
        <v>3</v>
      </c>
      <c r="AL14" t="s">
        <v>71</v>
      </c>
      <c r="AM14">
        <v>3</v>
      </c>
      <c r="AN14" t="s">
        <v>72</v>
      </c>
      <c r="AO14">
        <v>3</v>
      </c>
      <c r="AP14">
        <v>2.6666666666666665</v>
      </c>
      <c r="AR14">
        <v>1.425</v>
      </c>
      <c r="AS14" t="s">
        <v>208</v>
      </c>
      <c r="AT14">
        <v>4</v>
      </c>
      <c r="AU14">
        <v>24</v>
      </c>
      <c r="AV14" t="s">
        <v>209</v>
      </c>
    </row>
    <row r="15" spans="1:48" x14ac:dyDescent="0.25">
      <c r="B15" t="s">
        <v>205</v>
      </c>
      <c r="C15" t="s">
        <v>206</v>
      </c>
      <c r="D15">
        <v>6</v>
      </c>
      <c r="E15" t="s">
        <v>73</v>
      </c>
      <c r="F15" t="s">
        <v>74</v>
      </c>
      <c r="G15" t="s">
        <v>107</v>
      </c>
      <c r="H15">
        <v>90</v>
      </c>
      <c r="I15">
        <v>315.47030000000001</v>
      </c>
      <c r="J15" t="s">
        <v>81</v>
      </c>
      <c r="K15">
        <v>24580</v>
      </c>
      <c r="L15">
        <v>108.05499</v>
      </c>
      <c r="M15">
        <v>0.34252032600216248</v>
      </c>
      <c r="N15">
        <v>4</v>
      </c>
      <c r="P15">
        <v>90</v>
      </c>
      <c r="Q15">
        <v>2</v>
      </c>
      <c r="R15">
        <v>3.7499999999999999E-2</v>
      </c>
      <c r="S15">
        <v>5</v>
      </c>
      <c r="T15">
        <v>0.5</v>
      </c>
      <c r="U15">
        <v>4</v>
      </c>
      <c r="V15">
        <v>0.2282306765486323</v>
      </c>
      <c r="W15">
        <v>3</v>
      </c>
      <c r="X15">
        <v>9.2107878301063525E-2</v>
      </c>
      <c r="Y15">
        <v>2</v>
      </c>
      <c r="Z15">
        <v>3.2</v>
      </c>
      <c r="AB15">
        <v>3.6</v>
      </c>
      <c r="AC15" t="s">
        <v>207</v>
      </c>
      <c r="AD15" t="s">
        <v>82</v>
      </c>
      <c r="AE15">
        <v>4</v>
      </c>
      <c r="AF15" t="s">
        <v>108</v>
      </c>
      <c r="AG15">
        <v>2</v>
      </c>
      <c r="AH15" t="s">
        <v>109</v>
      </c>
      <c r="AI15">
        <v>3</v>
      </c>
      <c r="AJ15" t="s">
        <v>70</v>
      </c>
      <c r="AK15">
        <v>3</v>
      </c>
      <c r="AL15" t="s">
        <v>71</v>
      </c>
      <c r="AM15">
        <v>3</v>
      </c>
      <c r="AN15" t="s">
        <v>72</v>
      </c>
      <c r="AO15">
        <v>3</v>
      </c>
      <c r="AP15">
        <v>3</v>
      </c>
      <c r="AR15">
        <v>1.2</v>
      </c>
      <c r="AS15" t="s">
        <v>208</v>
      </c>
      <c r="AT15">
        <v>3</v>
      </c>
      <c r="AU15">
        <v>18</v>
      </c>
      <c r="AV15" t="s">
        <v>210</v>
      </c>
    </row>
    <row r="16" spans="1:48" x14ac:dyDescent="0.25">
      <c r="B16" t="s">
        <v>205</v>
      </c>
      <c r="C16" t="s">
        <v>206</v>
      </c>
      <c r="D16">
        <v>6</v>
      </c>
      <c r="E16" t="s">
        <v>73</v>
      </c>
      <c r="F16" t="s">
        <v>74</v>
      </c>
      <c r="G16" t="s">
        <v>110</v>
      </c>
      <c r="H16">
        <v>260</v>
      </c>
      <c r="I16">
        <v>604.86969999999997</v>
      </c>
      <c r="J16" t="s">
        <v>66</v>
      </c>
      <c r="K16">
        <v>119700</v>
      </c>
      <c r="L16">
        <v>154.2884</v>
      </c>
      <c r="M16">
        <v>0.25507708519702676</v>
      </c>
      <c r="N16">
        <v>3</v>
      </c>
      <c r="P16">
        <v>260</v>
      </c>
      <c r="Q16">
        <v>2</v>
      </c>
      <c r="R16">
        <v>7.4999999999999997E-2</v>
      </c>
      <c r="S16">
        <v>4</v>
      </c>
      <c r="T16">
        <v>0.44999999999999996</v>
      </c>
      <c r="U16">
        <v>4</v>
      </c>
      <c r="V16">
        <v>5.9516950510167733E-2</v>
      </c>
      <c r="W16">
        <v>2</v>
      </c>
      <c r="X16">
        <v>4.8257831397406747E-2</v>
      </c>
      <c r="Y16">
        <v>1</v>
      </c>
      <c r="Z16">
        <v>2.6</v>
      </c>
      <c r="AB16">
        <v>2.8</v>
      </c>
      <c r="AC16" t="s">
        <v>213</v>
      </c>
      <c r="AD16" t="s">
        <v>67</v>
      </c>
      <c r="AE16">
        <v>3</v>
      </c>
      <c r="AF16" t="s">
        <v>111</v>
      </c>
      <c r="AG16">
        <v>3</v>
      </c>
      <c r="AH16" t="s">
        <v>112</v>
      </c>
      <c r="AI16">
        <v>3</v>
      </c>
      <c r="AJ16" t="s">
        <v>70</v>
      </c>
      <c r="AK16">
        <v>3</v>
      </c>
      <c r="AL16" t="s">
        <v>71</v>
      </c>
      <c r="AM16">
        <v>3</v>
      </c>
      <c r="AN16" t="s">
        <v>72</v>
      </c>
      <c r="AO16">
        <v>3</v>
      </c>
      <c r="AP16">
        <v>3</v>
      </c>
      <c r="AR16">
        <v>0.93333333333333324</v>
      </c>
      <c r="AS16" t="s">
        <v>214</v>
      </c>
      <c r="AT16">
        <v>3</v>
      </c>
      <c r="AU16">
        <v>18</v>
      </c>
      <c r="AV16" t="s">
        <v>210</v>
      </c>
    </row>
    <row r="17" spans="2:48" x14ac:dyDescent="0.25">
      <c r="B17" t="s">
        <v>205</v>
      </c>
      <c r="C17" t="s">
        <v>206</v>
      </c>
      <c r="D17">
        <v>6</v>
      </c>
      <c r="E17" t="s">
        <v>63</v>
      </c>
      <c r="F17" t="s">
        <v>64</v>
      </c>
      <c r="G17" t="s">
        <v>113</v>
      </c>
      <c r="H17">
        <v>430</v>
      </c>
      <c r="I17">
        <v>699.63199999999995</v>
      </c>
      <c r="J17" t="s">
        <v>66</v>
      </c>
      <c r="K17">
        <v>154800</v>
      </c>
      <c r="L17">
        <v>110.88440000000001</v>
      </c>
      <c r="M17">
        <v>0.15848960596427838</v>
      </c>
      <c r="N17">
        <v>2</v>
      </c>
      <c r="P17">
        <v>430</v>
      </c>
      <c r="Q17">
        <v>4</v>
      </c>
      <c r="R17">
        <v>3.7499999999999999E-2</v>
      </c>
      <c r="S17">
        <v>5</v>
      </c>
      <c r="T17">
        <v>0.44999999999999996</v>
      </c>
      <c r="U17">
        <v>4</v>
      </c>
      <c r="V17">
        <v>7.4825050883893254E-2</v>
      </c>
      <c r="W17">
        <v>2</v>
      </c>
      <c r="X17">
        <v>0.15811169300432229</v>
      </c>
      <c r="Y17">
        <v>3</v>
      </c>
      <c r="Z17">
        <v>3.6</v>
      </c>
      <c r="AB17">
        <v>2.8</v>
      </c>
      <c r="AC17" t="s">
        <v>213</v>
      </c>
      <c r="AD17" t="s">
        <v>67</v>
      </c>
      <c r="AE17">
        <v>3</v>
      </c>
      <c r="AF17" t="s">
        <v>111</v>
      </c>
      <c r="AG17">
        <v>3</v>
      </c>
      <c r="AH17" t="s">
        <v>114</v>
      </c>
      <c r="AI17">
        <v>3</v>
      </c>
      <c r="AJ17" t="s">
        <v>70</v>
      </c>
      <c r="AK17">
        <v>3</v>
      </c>
      <c r="AL17" t="s">
        <v>71</v>
      </c>
      <c r="AM17">
        <v>3</v>
      </c>
      <c r="AN17" t="s">
        <v>72</v>
      </c>
      <c r="AO17">
        <v>3</v>
      </c>
      <c r="AP17">
        <v>3</v>
      </c>
      <c r="AR17">
        <v>0.93333333333333324</v>
      </c>
      <c r="AS17" t="s">
        <v>214</v>
      </c>
      <c r="AT17">
        <v>2</v>
      </c>
      <c r="AU17">
        <v>12</v>
      </c>
      <c r="AV17" t="s">
        <v>212</v>
      </c>
    </row>
    <row r="18" spans="2:48" x14ac:dyDescent="0.25">
      <c r="B18" t="s">
        <v>205</v>
      </c>
      <c r="C18" t="s">
        <v>206</v>
      </c>
      <c r="D18">
        <v>6</v>
      </c>
      <c r="E18" t="s">
        <v>90</v>
      </c>
      <c r="F18" t="s">
        <v>64</v>
      </c>
      <c r="G18" t="s">
        <v>115</v>
      </c>
      <c r="H18">
        <v>150</v>
      </c>
      <c r="I18">
        <v>425.65999999999997</v>
      </c>
      <c r="J18" t="s">
        <v>66</v>
      </c>
      <c r="K18">
        <v>292200</v>
      </c>
      <c r="L18">
        <v>247.35237899999998</v>
      </c>
      <c r="M18">
        <v>0.58110317859324345</v>
      </c>
      <c r="N18">
        <v>5</v>
      </c>
      <c r="P18">
        <v>150</v>
      </c>
      <c r="Q18">
        <v>3</v>
      </c>
      <c r="R18">
        <v>7.4999999999999997E-2</v>
      </c>
      <c r="S18">
        <v>4</v>
      </c>
      <c r="T18">
        <v>0.44999999999999996</v>
      </c>
      <c r="U18">
        <v>4</v>
      </c>
      <c r="V18">
        <v>0.25619038669360522</v>
      </c>
      <c r="W18">
        <v>3</v>
      </c>
      <c r="X18">
        <v>0.41889771178875163</v>
      </c>
      <c r="Y18">
        <v>4</v>
      </c>
      <c r="Z18">
        <v>3.6</v>
      </c>
      <c r="AB18">
        <v>4.3</v>
      </c>
      <c r="AC18" t="s">
        <v>211</v>
      </c>
      <c r="AD18" t="s">
        <v>67</v>
      </c>
      <c r="AE18">
        <v>3</v>
      </c>
      <c r="AF18" t="s">
        <v>76</v>
      </c>
      <c r="AG18">
        <v>3</v>
      </c>
      <c r="AH18" t="s">
        <v>112</v>
      </c>
      <c r="AI18">
        <v>3</v>
      </c>
      <c r="AJ18" t="s">
        <v>70</v>
      </c>
      <c r="AK18">
        <v>3</v>
      </c>
      <c r="AL18" t="s">
        <v>71</v>
      </c>
      <c r="AM18">
        <v>3</v>
      </c>
      <c r="AN18" t="s">
        <v>72</v>
      </c>
      <c r="AO18">
        <v>3</v>
      </c>
      <c r="AP18">
        <v>3</v>
      </c>
      <c r="AR18">
        <v>1.4333333333333333</v>
      </c>
      <c r="AS18" t="s">
        <v>208</v>
      </c>
      <c r="AT18">
        <v>4</v>
      </c>
      <c r="AU18">
        <v>24</v>
      </c>
      <c r="AV18" t="s">
        <v>209</v>
      </c>
    </row>
    <row r="19" spans="2:48" x14ac:dyDescent="0.25">
      <c r="B19" t="s">
        <v>205</v>
      </c>
      <c r="C19" t="s">
        <v>206</v>
      </c>
      <c r="D19">
        <v>6</v>
      </c>
      <c r="E19" t="s">
        <v>90</v>
      </c>
      <c r="F19" t="s">
        <v>64</v>
      </c>
      <c r="G19" t="s">
        <v>116</v>
      </c>
      <c r="H19">
        <v>78</v>
      </c>
      <c r="I19">
        <v>709.82899999999995</v>
      </c>
      <c r="J19" t="s">
        <v>66</v>
      </c>
      <c r="K19">
        <v>166033.23782234956</v>
      </c>
      <c r="L19">
        <v>317.80549999999994</v>
      </c>
      <c r="M19">
        <v>0.44772121172845847</v>
      </c>
      <c r="N19">
        <v>4</v>
      </c>
      <c r="P19">
        <v>78</v>
      </c>
      <c r="Q19">
        <v>1</v>
      </c>
      <c r="R19">
        <v>5.1575931232091692E-2</v>
      </c>
      <c r="S19">
        <v>4</v>
      </c>
      <c r="T19">
        <v>0.4</v>
      </c>
      <c r="U19">
        <v>4</v>
      </c>
      <c r="V19">
        <v>0.1005876063108157</v>
      </c>
      <c r="W19">
        <v>2</v>
      </c>
      <c r="X19">
        <v>0.16972820214446016</v>
      </c>
      <c r="Y19">
        <v>3</v>
      </c>
      <c r="Z19">
        <v>2.8</v>
      </c>
      <c r="AB19">
        <v>3.4</v>
      </c>
      <c r="AC19" t="s">
        <v>207</v>
      </c>
      <c r="AD19" t="s">
        <v>67</v>
      </c>
      <c r="AE19">
        <v>3</v>
      </c>
      <c r="AF19" t="s">
        <v>111</v>
      </c>
      <c r="AG19">
        <v>3</v>
      </c>
      <c r="AH19" t="s">
        <v>117</v>
      </c>
      <c r="AI19">
        <v>3</v>
      </c>
      <c r="AJ19" t="s">
        <v>70</v>
      </c>
      <c r="AK19">
        <v>3</v>
      </c>
      <c r="AL19" t="s">
        <v>71</v>
      </c>
      <c r="AM19">
        <v>3</v>
      </c>
      <c r="AN19" t="s">
        <v>72</v>
      </c>
      <c r="AO19">
        <v>3</v>
      </c>
      <c r="AP19">
        <v>3</v>
      </c>
      <c r="AR19">
        <v>1.1333333333333333</v>
      </c>
      <c r="AS19" t="s">
        <v>208</v>
      </c>
      <c r="AT19">
        <v>4</v>
      </c>
      <c r="AU19">
        <v>24</v>
      </c>
      <c r="AV19" t="s">
        <v>209</v>
      </c>
    </row>
    <row r="20" spans="2:48" x14ac:dyDescent="0.25">
      <c r="B20" t="s">
        <v>205</v>
      </c>
      <c r="C20" t="s">
        <v>206</v>
      </c>
      <c r="D20">
        <v>6</v>
      </c>
      <c r="E20" t="s">
        <v>73</v>
      </c>
      <c r="F20" t="s">
        <v>64</v>
      </c>
      <c r="G20" t="s">
        <v>118</v>
      </c>
      <c r="H20">
        <v>29</v>
      </c>
      <c r="I20">
        <v>108.9958</v>
      </c>
      <c r="J20" t="s">
        <v>66</v>
      </c>
      <c r="K20">
        <v>49950</v>
      </c>
      <c r="L20">
        <v>68.487799999999993</v>
      </c>
      <c r="M20">
        <v>0.38494241696971054</v>
      </c>
      <c r="N20">
        <v>4</v>
      </c>
      <c r="P20">
        <v>29</v>
      </c>
      <c r="Q20">
        <v>1</v>
      </c>
      <c r="R20">
        <v>9.375E-2</v>
      </c>
      <c r="S20">
        <v>4</v>
      </c>
      <c r="T20">
        <v>0.30000000000000004</v>
      </c>
      <c r="U20">
        <v>3</v>
      </c>
      <c r="V20">
        <v>0.2642303648397461</v>
      </c>
      <c r="W20">
        <v>3</v>
      </c>
      <c r="X20">
        <v>0.37164734787945958</v>
      </c>
      <c r="Y20">
        <v>4</v>
      </c>
      <c r="Z20">
        <v>3</v>
      </c>
      <c r="AB20">
        <v>3.5</v>
      </c>
      <c r="AC20" t="s">
        <v>207</v>
      </c>
      <c r="AD20" t="s">
        <v>67</v>
      </c>
      <c r="AE20">
        <v>3</v>
      </c>
      <c r="AF20" t="s">
        <v>111</v>
      </c>
      <c r="AG20">
        <v>3</v>
      </c>
      <c r="AH20" t="s">
        <v>119</v>
      </c>
      <c r="AI20">
        <v>3</v>
      </c>
      <c r="AJ20" t="s">
        <v>70</v>
      </c>
      <c r="AK20">
        <v>3</v>
      </c>
      <c r="AL20" t="s">
        <v>71</v>
      </c>
      <c r="AM20">
        <v>3</v>
      </c>
      <c r="AN20" t="s">
        <v>72</v>
      </c>
      <c r="AO20">
        <v>3</v>
      </c>
      <c r="AP20">
        <v>3</v>
      </c>
      <c r="AR20">
        <v>1.1666666666666667</v>
      </c>
      <c r="AS20" t="s">
        <v>208</v>
      </c>
      <c r="AT20">
        <v>3</v>
      </c>
      <c r="AU20">
        <v>18</v>
      </c>
      <c r="AV20" t="s">
        <v>210</v>
      </c>
    </row>
    <row r="21" spans="2:48" x14ac:dyDescent="0.25">
      <c r="B21" t="s">
        <v>205</v>
      </c>
      <c r="C21" t="s">
        <v>206</v>
      </c>
      <c r="D21">
        <v>6</v>
      </c>
      <c r="E21" t="s">
        <v>73</v>
      </c>
      <c r="F21" t="s">
        <v>74</v>
      </c>
      <c r="G21" t="s">
        <v>120</v>
      </c>
      <c r="H21">
        <v>200</v>
      </c>
      <c r="I21">
        <v>177.917</v>
      </c>
      <c r="J21" t="s">
        <v>97</v>
      </c>
      <c r="K21">
        <v>30000</v>
      </c>
      <c r="L21">
        <v>21.514500000000002</v>
      </c>
      <c r="M21">
        <v>0.19738833973419159</v>
      </c>
      <c r="N21">
        <v>3</v>
      </c>
      <c r="P21">
        <v>200</v>
      </c>
      <c r="Q21">
        <v>3</v>
      </c>
      <c r="R21">
        <v>0</v>
      </c>
      <c r="S21">
        <v>5</v>
      </c>
      <c r="T21">
        <v>0.44999999999999996</v>
      </c>
      <c r="U21">
        <v>4</v>
      </c>
      <c r="V21">
        <v>0.16187323302438775</v>
      </c>
      <c r="W21">
        <v>3</v>
      </c>
      <c r="X21">
        <v>1</v>
      </c>
      <c r="Y21">
        <v>5</v>
      </c>
      <c r="Z21">
        <v>4</v>
      </c>
      <c r="AB21">
        <v>3.5</v>
      </c>
      <c r="AC21" t="s">
        <v>207</v>
      </c>
      <c r="AD21" t="s">
        <v>82</v>
      </c>
      <c r="AE21">
        <v>4</v>
      </c>
      <c r="AF21" t="s">
        <v>121</v>
      </c>
      <c r="AI21">
        <v>3</v>
      </c>
      <c r="AJ21" t="s">
        <v>70</v>
      </c>
      <c r="AK21">
        <v>3</v>
      </c>
      <c r="AL21" t="s">
        <v>71</v>
      </c>
      <c r="AM21">
        <v>3</v>
      </c>
      <c r="AN21" t="s">
        <v>72</v>
      </c>
      <c r="AO21">
        <v>3</v>
      </c>
      <c r="AP21">
        <v>2.6666666666666665</v>
      </c>
      <c r="AR21">
        <v>1.3125</v>
      </c>
      <c r="AS21" t="s">
        <v>208</v>
      </c>
      <c r="AT21">
        <v>2</v>
      </c>
      <c r="AU21">
        <v>12</v>
      </c>
      <c r="AV21" t="s">
        <v>212</v>
      </c>
    </row>
    <row r="22" spans="2:48" x14ac:dyDescent="0.25">
      <c r="B22" t="s">
        <v>205</v>
      </c>
      <c r="C22" t="s">
        <v>206</v>
      </c>
      <c r="D22">
        <v>6</v>
      </c>
      <c r="E22" t="s">
        <v>90</v>
      </c>
      <c r="F22" t="s">
        <v>64</v>
      </c>
      <c r="G22" t="s">
        <v>122</v>
      </c>
      <c r="H22">
        <v>300</v>
      </c>
      <c r="I22">
        <v>690.81399999999996</v>
      </c>
      <c r="J22" t="s">
        <v>66</v>
      </c>
      <c r="K22">
        <v>68619.327731092431</v>
      </c>
      <c r="L22">
        <v>545.81189999999992</v>
      </c>
      <c r="M22">
        <v>0.79009965055716869</v>
      </c>
      <c r="N22">
        <v>5</v>
      </c>
      <c r="P22">
        <v>300</v>
      </c>
      <c r="Q22">
        <v>3</v>
      </c>
      <c r="R22">
        <v>3.7815126050420166E-2</v>
      </c>
      <c r="S22">
        <v>5</v>
      </c>
      <c r="T22">
        <v>0.44999999999999996</v>
      </c>
      <c r="U22">
        <v>4</v>
      </c>
      <c r="V22">
        <v>0.10335633035809928</v>
      </c>
      <c r="W22">
        <v>2</v>
      </c>
      <c r="X22">
        <v>0.18319258150529666</v>
      </c>
      <c r="Y22">
        <v>3</v>
      </c>
      <c r="Z22">
        <v>3.4</v>
      </c>
      <c r="AB22">
        <v>4.2</v>
      </c>
      <c r="AC22" t="s">
        <v>211</v>
      </c>
      <c r="AD22" t="s">
        <v>67</v>
      </c>
      <c r="AE22">
        <v>3</v>
      </c>
      <c r="AF22" t="s">
        <v>76</v>
      </c>
      <c r="AG22">
        <v>3</v>
      </c>
      <c r="AH22" t="s">
        <v>123</v>
      </c>
      <c r="AI22">
        <v>3</v>
      </c>
      <c r="AJ22" t="s">
        <v>70</v>
      </c>
      <c r="AK22">
        <v>3</v>
      </c>
      <c r="AL22" t="s">
        <v>71</v>
      </c>
      <c r="AM22">
        <v>3</v>
      </c>
      <c r="AN22" t="s">
        <v>72</v>
      </c>
      <c r="AO22">
        <v>3</v>
      </c>
      <c r="AP22">
        <v>3</v>
      </c>
      <c r="AR22">
        <v>1.4000000000000001</v>
      </c>
      <c r="AS22" t="s">
        <v>208</v>
      </c>
      <c r="AT22">
        <v>4</v>
      </c>
      <c r="AU22">
        <v>24</v>
      </c>
      <c r="AV22" t="s">
        <v>209</v>
      </c>
    </row>
    <row r="23" spans="2:48" x14ac:dyDescent="0.25">
      <c r="B23" t="s">
        <v>205</v>
      </c>
      <c r="C23" t="s">
        <v>206</v>
      </c>
      <c r="D23">
        <v>6</v>
      </c>
      <c r="E23" t="s">
        <v>73</v>
      </c>
      <c r="F23" t="s">
        <v>64</v>
      </c>
      <c r="G23" t="s">
        <v>124</v>
      </c>
      <c r="H23">
        <v>510</v>
      </c>
      <c r="I23">
        <v>463.71879999999999</v>
      </c>
      <c r="J23" t="s">
        <v>66</v>
      </c>
      <c r="K23">
        <v>62694.840294840295</v>
      </c>
      <c r="L23">
        <v>127.375</v>
      </c>
      <c r="M23">
        <v>0.2746815526996102</v>
      </c>
      <c r="N23">
        <v>3</v>
      </c>
      <c r="P23">
        <v>510</v>
      </c>
      <c r="Q23">
        <v>4</v>
      </c>
      <c r="R23">
        <v>0</v>
      </c>
      <c r="S23">
        <v>5</v>
      </c>
      <c r="T23">
        <v>0.44999999999999996</v>
      </c>
      <c r="U23">
        <v>4</v>
      </c>
      <c r="V23">
        <v>0.13165306215749717</v>
      </c>
      <c r="W23">
        <v>2</v>
      </c>
      <c r="X23">
        <v>0.15771799633743552</v>
      </c>
      <c r="Y23">
        <v>3</v>
      </c>
      <c r="Z23">
        <v>3.6</v>
      </c>
      <c r="AB23">
        <v>3.3</v>
      </c>
      <c r="AC23" t="s">
        <v>207</v>
      </c>
      <c r="AD23" t="s">
        <v>67</v>
      </c>
      <c r="AE23">
        <v>3</v>
      </c>
      <c r="AF23" t="s">
        <v>68</v>
      </c>
      <c r="AG23">
        <v>3</v>
      </c>
      <c r="AH23" t="s">
        <v>125</v>
      </c>
      <c r="AI23">
        <v>3</v>
      </c>
      <c r="AJ23" t="s">
        <v>70</v>
      </c>
      <c r="AK23">
        <v>3</v>
      </c>
      <c r="AL23" t="s">
        <v>71</v>
      </c>
      <c r="AM23">
        <v>3</v>
      </c>
      <c r="AN23" t="s">
        <v>72</v>
      </c>
      <c r="AO23">
        <v>3</v>
      </c>
      <c r="AP23">
        <v>3</v>
      </c>
      <c r="AR23">
        <v>1.0999999999999999</v>
      </c>
      <c r="AS23" t="s">
        <v>208</v>
      </c>
      <c r="AT23">
        <v>3</v>
      </c>
      <c r="AU23">
        <v>18</v>
      </c>
      <c r="AV23" t="s">
        <v>210</v>
      </c>
    </row>
    <row r="24" spans="2:48" x14ac:dyDescent="0.25">
      <c r="B24" t="s">
        <v>205</v>
      </c>
      <c r="C24" t="s">
        <v>206</v>
      </c>
      <c r="D24">
        <v>6</v>
      </c>
      <c r="E24" t="s">
        <v>73</v>
      </c>
      <c r="F24" t="s">
        <v>64</v>
      </c>
      <c r="G24" t="s">
        <v>126</v>
      </c>
      <c r="H24">
        <v>200</v>
      </c>
      <c r="I24">
        <v>924.40899999999988</v>
      </c>
      <c r="J24" t="s">
        <v>66</v>
      </c>
      <c r="K24">
        <v>52838.709677419356</v>
      </c>
      <c r="L24">
        <v>340.47147000000007</v>
      </c>
      <c r="M24">
        <v>0.36831258674461209</v>
      </c>
      <c r="N24">
        <v>4</v>
      </c>
      <c r="P24">
        <v>200</v>
      </c>
      <c r="Q24">
        <v>2</v>
      </c>
      <c r="R24">
        <v>0</v>
      </c>
      <c r="S24">
        <v>5</v>
      </c>
      <c r="T24">
        <v>0.44999999999999996</v>
      </c>
      <c r="U24">
        <v>4</v>
      </c>
      <c r="V24">
        <v>6.0362891317587784E-2</v>
      </c>
      <c r="W24">
        <v>2</v>
      </c>
      <c r="X24">
        <v>0.28555974682202362</v>
      </c>
      <c r="Y24">
        <v>3</v>
      </c>
      <c r="Z24">
        <v>3.2</v>
      </c>
      <c r="AB24">
        <v>3.6</v>
      </c>
      <c r="AC24" t="s">
        <v>207</v>
      </c>
      <c r="AD24" t="s">
        <v>67</v>
      </c>
      <c r="AE24">
        <v>3</v>
      </c>
      <c r="AF24" t="s">
        <v>68</v>
      </c>
      <c r="AG24">
        <v>3</v>
      </c>
      <c r="AH24" t="s">
        <v>127</v>
      </c>
      <c r="AI24">
        <v>3</v>
      </c>
      <c r="AJ24" t="s">
        <v>70</v>
      </c>
      <c r="AK24">
        <v>3</v>
      </c>
      <c r="AL24" t="s">
        <v>71</v>
      </c>
      <c r="AM24">
        <v>3</v>
      </c>
      <c r="AN24" t="s">
        <v>72</v>
      </c>
      <c r="AO24">
        <v>3</v>
      </c>
      <c r="AP24">
        <v>3</v>
      </c>
      <c r="AR24">
        <v>1.2</v>
      </c>
      <c r="AS24" t="s">
        <v>208</v>
      </c>
      <c r="AT24">
        <v>3</v>
      </c>
      <c r="AU24">
        <v>18</v>
      </c>
      <c r="AV24" t="s">
        <v>210</v>
      </c>
    </row>
    <row r="25" spans="2:48" x14ac:dyDescent="0.25">
      <c r="B25" t="s">
        <v>205</v>
      </c>
      <c r="C25" t="s">
        <v>206</v>
      </c>
      <c r="D25">
        <v>6</v>
      </c>
      <c r="E25" t="s">
        <v>73</v>
      </c>
      <c r="F25" t="s">
        <v>74</v>
      </c>
      <c r="G25" t="s">
        <v>128</v>
      </c>
      <c r="H25">
        <v>380</v>
      </c>
      <c r="I25">
        <v>315.459</v>
      </c>
      <c r="J25" t="s">
        <v>97</v>
      </c>
      <c r="K25">
        <v>84960</v>
      </c>
      <c r="L25">
        <v>24.648700000000002</v>
      </c>
      <c r="M25">
        <v>7.8135985975990543E-2</v>
      </c>
      <c r="N25">
        <v>1</v>
      </c>
      <c r="P25">
        <v>380</v>
      </c>
      <c r="Q25">
        <v>5</v>
      </c>
      <c r="R25">
        <v>0</v>
      </c>
      <c r="S25">
        <v>5</v>
      </c>
      <c r="T25">
        <v>0.44999999999999996</v>
      </c>
      <c r="U25">
        <v>4</v>
      </c>
      <c r="V25">
        <v>0.19019904329881221</v>
      </c>
      <c r="W25">
        <v>3</v>
      </c>
      <c r="X25">
        <v>0</v>
      </c>
      <c r="Y25">
        <v>0</v>
      </c>
      <c r="Z25">
        <v>3.4</v>
      </c>
      <c r="AB25">
        <v>2.2000000000000002</v>
      </c>
      <c r="AC25" t="s">
        <v>213</v>
      </c>
      <c r="AD25" t="s">
        <v>82</v>
      </c>
      <c r="AE25">
        <v>4</v>
      </c>
      <c r="AF25" t="s">
        <v>129</v>
      </c>
      <c r="AH25" t="s">
        <v>117</v>
      </c>
      <c r="AI25">
        <v>3</v>
      </c>
      <c r="AJ25" t="s">
        <v>70</v>
      </c>
      <c r="AK25">
        <v>3</v>
      </c>
      <c r="AL25" t="s">
        <v>71</v>
      </c>
      <c r="AM25">
        <v>3</v>
      </c>
      <c r="AN25" t="s">
        <v>72</v>
      </c>
      <c r="AO25">
        <v>3</v>
      </c>
      <c r="AP25">
        <v>2.6666666666666665</v>
      </c>
      <c r="AR25">
        <v>0.82500000000000007</v>
      </c>
      <c r="AS25" t="s">
        <v>214</v>
      </c>
      <c r="AT25">
        <v>1</v>
      </c>
      <c r="AU25">
        <v>6</v>
      </c>
      <c r="AV25" t="s">
        <v>215</v>
      </c>
    </row>
    <row r="26" spans="2:48" x14ac:dyDescent="0.25">
      <c r="B26" t="s">
        <v>205</v>
      </c>
      <c r="C26" t="s">
        <v>206</v>
      </c>
      <c r="D26">
        <v>6</v>
      </c>
      <c r="E26" t="s">
        <v>73</v>
      </c>
      <c r="F26" t="s">
        <v>74</v>
      </c>
      <c r="G26" t="s">
        <v>130</v>
      </c>
      <c r="H26">
        <v>80</v>
      </c>
      <c r="I26">
        <v>151.44800000000001</v>
      </c>
      <c r="J26" t="s">
        <v>81</v>
      </c>
      <c r="K26">
        <v>8092.3076923076924</v>
      </c>
      <c r="L26">
        <v>6.979133</v>
      </c>
      <c r="M26">
        <v>4.6082701653372769E-2</v>
      </c>
      <c r="N26">
        <v>1</v>
      </c>
      <c r="P26">
        <v>80</v>
      </c>
      <c r="Q26">
        <v>3</v>
      </c>
      <c r="R26">
        <v>0.23076923076923075</v>
      </c>
      <c r="S26">
        <v>3</v>
      </c>
      <c r="T26">
        <v>0.44999999999999996</v>
      </c>
      <c r="U26">
        <v>4</v>
      </c>
      <c r="V26">
        <v>7.7254239078759696E-2</v>
      </c>
      <c r="W26">
        <v>2</v>
      </c>
      <c r="X26">
        <v>1</v>
      </c>
      <c r="Y26">
        <v>5</v>
      </c>
      <c r="Z26">
        <v>3.4</v>
      </c>
      <c r="AB26">
        <v>2.2000000000000002</v>
      </c>
      <c r="AC26" t="s">
        <v>213</v>
      </c>
      <c r="AD26" t="s">
        <v>82</v>
      </c>
      <c r="AE26">
        <v>4</v>
      </c>
      <c r="AF26" t="s">
        <v>108</v>
      </c>
      <c r="AG26">
        <v>2</v>
      </c>
      <c r="AH26" t="s">
        <v>84</v>
      </c>
      <c r="AI26">
        <v>3</v>
      </c>
      <c r="AJ26" t="s">
        <v>70</v>
      </c>
      <c r="AK26">
        <v>3</v>
      </c>
      <c r="AL26" t="s">
        <v>71</v>
      </c>
      <c r="AM26">
        <v>3</v>
      </c>
      <c r="AN26" t="s">
        <v>72</v>
      </c>
      <c r="AO26">
        <v>3</v>
      </c>
      <c r="AP26">
        <v>3</v>
      </c>
      <c r="AR26">
        <v>0.73333333333333339</v>
      </c>
      <c r="AS26" t="s">
        <v>214</v>
      </c>
      <c r="AT26">
        <v>1</v>
      </c>
      <c r="AU26">
        <v>6</v>
      </c>
      <c r="AV26" t="s">
        <v>215</v>
      </c>
    </row>
    <row r="27" spans="2:48" x14ac:dyDescent="0.25">
      <c r="B27" t="s">
        <v>205</v>
      </c>
      <c r="C27" t="s">
        <v>206</v>
      </c>
      <c r="D27">
        <v>6</v>
      </c>
      <c r="E27" t="s">
        <v>63</v>
      </c>
      <c r="F27" t="s">
        <v>64</v>
      </c>
      <c r="G27" t="s">
        <v>131</v>
      </c>
      <c r="H27">
        <v>50</v>
      </c>
      <c r="I27">
        <v>215.767</v>
      </c>
      <c r="J27" t="s">
        <v>66</v>
      </c>
      <c r="K27">
        <v>20991.549295774646</v>
      </c>
      <c r="L27">
        <v>340.47147000000007</v>
      </c>
      <c r="M27">
        <v>1.5779589557253892</v>
      </c>
      <c r="N27">
        <v>5</v>
      </c>
      <c r="P27">
        <v>50</v>
      </c>
      <c r="Q27">
        <v>1</v>
      </c>
      <c r="R27">
        <v>0</v>
      </c>
      <c r="S27">
        <v>5</v>
      </c>
      <c r="T27">
        <v>0.44999999999999996</v>
      </c>
      <c r="U27">
        <v>4</v>
      </c>
      <c r="V27">
        <v>0.24679399537464025</v>
      </c>
      <c r="W27">
        <v>3</v>
      </c>
      <c r="X27">
        <v>0.46205397488957994</v>
      </c>
      <c r="Y27">
        <v>4</v>
      </c>
      <c r="Z27">
        <v>3.4</v>
      </c>
      <c r="AB27">
        <v>4.2</v>
      </c>
      <c r="AC27" t="s">
        <v>211</v>
      </c>
      <c r="AD27" t="s">
        <v>67</v>
      </c>
      <c r="AE27">
        <v>3</v>
      </c>
      <c r="AF27" t="s">
        <v>68</v>
      </c>
      <c r="AG27">
        <v>3</v>
      </c>
      <c r="AH27" t="s">
        <v>119</v>
      </c>
      <c r="AI27">
        <v>3</v>
      </c>
      <c r="AJ27" t="s">
        <v>70</v>
      </c>
      <c r="AK27">
        <v>3</v>
      </c>
      <c r="AL27" t="s">
        <v>71</v>
      </c>
      <c r="AM27">
        <v>3</v>
      </c>
      <c r="AN27" t="s">
        <v>72</v>
      </c>
      <c r="AO27">
        <v>3</v>
      </c>
      <c r="AP27">
        <v>3</v>
      </c>
      <c r="AR27">
        <v>1.4000000000000001</v>
      </c>
      <c r="AS27" t="s">
        <v>208</v>
      </c>
      <c r="AT27">
        <v>4</v>
      </c>
      <c r="AU27">
        <v>24</v>
      </c>
      <c r="AV27" t="s">
        <v>209</v>
      </c>
    </row>
    <row r="28" spans="2:48" x14ac:dyDescent="0.25">
      <c r="B28" t="s">
        <v>205</v>
      </c>
      <c r="C28" t="s">
        <v>206</v>
      </c>
      <c r="D28">
        <v>6</v>
      </c>
      <c r="E28" t="s">
        <v>73</v>
      </c>
      <c r="F28" t="s">
        <v>74</v>
      </c>
      <c r="G28" t="s">
        <v>132</v>
      </c>
      <c r="H28">
        <v>150</v>
      </c>
      <c r="I28">
        <v>69.430000000000007</v>
      </c>
      <c r="J28" t="s">
        <v>66</v>
      </c>
      <c r="K28">
        <v>86040.000000000015</v>
      </c>
      <c r="L28">
        <v>0</v>
      </c>
      <c r="M28">
        <v>0</v>
      </c>
      <c r="N28">
        <v>0</v>
      </c>
      <c r="P28">
        <v>150</v>
      </c>
      <c r="Q28">
        <v>2</v>
      </c>
      <c r="R28">
        <v>7.4999999999999997E-2</v>
      </c>
      <c r="S28">
        <v>4</v>
      </c>
      <c r="T28">
        <v>0.44999999999999996</v>
      </c>
      <c r="U28">
        <v>4</v>
      </c>
      <c r="V28">
        <v>0.51850784963272356</v>
      </c>
      <c r="W28">
        <v>5</v>
      </c>
      <c r="X28">
        <v>0</v>
      </c>
      <c r="Y28">
        <v>3</v>
      </c>
      <c r="Z28">
        <v>3.6</v>
      </c>
      <c r="AB28">
        <v>1.8</v>
      </c>
      <c r="AC28" t="s">
        <v>208</v>
      </c>
      <c r="AD28" t="s">
        <v>67</v>
      </c>
      <c r="AE28">
        <v>3</v>
      </c>
      <c r="AF28" t="s">
        <v>111</v>
      </c>
      <c r="AG28">
        <v>3</v>
      </c>
      <c r="AH28" t="s">
        <v>133</v>
      </c>
      <c r="AI28">
        <v>3</v>
      </c>
      <c r="AJ28" t="s">
        <v>70</v>
      </c>
      <c r="AK28">
        <v>3</v>
      </c>
      <c r="AL28" t="s">
        <v>71</v>
      </c>
      <c r="AM28">
        <v>3</v>
      </c>
      <c r="AN28" t="s">
        <v>72</v>
      </c>
      <c r="AO28">
        <v>3</v>
      </c>
      <c r="AP28">
        <v>3</v>
      </c>
      <c r="AR28">
        <v>0.6</v>
      </c>
      <c r="AS28" t="s">
        <v>214</v>
      </c>
      <c r="AT28">
        <v>1</v>
      </c>
      <c r="AU28">
        <v>6</v>
      </c>
      <c r="AV28" t="s">
        <v>215</v>
      </c>
    </row>
    <row r="29" spans="2:48" x14ac:dyDescent="0.25">
      <c r="B29" t="s">
        <v>205</v>
      </c>
      <c r="C29" t="s">
        <v>206</v>
      </c>
      <c r="D29">
        <v>6</v>
      </c>
      <c r="E29" t="s">
        <v>73</v>
      </c>
      <c r="F29" t="s">
        <v>64</v>
      </c>
      <c r="G29" t="s">
        <v>134</v>
      </c>
      <c r="H29">
        <v>85</v>
      </c>
      <c r="I29">
        <v>375.685</v>
      </c>
      <c r="J29" t="s">
        <v>66</v>
      </c>
      <c r="K29">
        <v>49539.633844631382</v>
      </c>
      <c r="L29">
        <v>46.771420000000006</v>
      </c>
      <c r="M29">
        <v>0.1244963732914543</v>
      </c>
      <c r="N29">
        <v>2</v>
      </c>
      <c r="P29">
        <v>85</v>
      </c>
      <c r="Q29">
        <v>2</v>
      </c>
      <c r="R29">
        <v>4.4532409698169226E-2</v>
      </c>
      <c r="S29">
        <v>5</v>
      </c>
      <c r="T29">
        <v>0.44999999999999996</v>
      </c>
      <c r="U29">
        <v>4</v>
      </c>
      <c r="V29">
        <v>0.16138520302913342</v>
      </c>
      <c r="W29">
        <v>3</v>
      </c>
      <c r="X29">
        <v>0.19011405832013523</v>
      </c>
      <c r="Y29">
        <v>3</v>
      </c>
      <c r="Z29">
        <v>3.4</v>
      </c>
      <c r="AB29">
        <v>2.7</v>
      </c>
      <c r="AC29" t="s">
        <v>213</v>
      </c>
      <c r="AD29" t="s">
        <v>67</v>
      </c>
      <c r="AE29">
        <v>3</v>
      </c>
      <c r="AF29" t="s">
        <v>68</v>
      </c>
      <c r="AG29">
        <v>3</v>
      </c>
      <c r="AH29" t="s">
        <v>135</v>
      </c>
      <c r="AI29">
        <v>3</v>
      </c>
      <c r="AJ29" t="s">
        <v>70</v>
      </c>
      <c r="AK29">
        <v>3</v>
      </c>
      <c r="AL29" t="s">
        <v>71</v>
      </c>
      <c r="AM29">
        <v>3</v>
      </c>
      <c r="AN29" t="s">
        <v>72</v>
      </c>
      <c r="AO29">
        <v>3</v>
      </c>
      <c r="AP29">
        <v>3</v>
      </c>
      <c r="AR29">
        <v>0.9</v>
      </c>
      <c r="AS29" t="s">
        <v>214</v>
      </c>
      <c r="AT29">
        <v>2</v>
      </c>
      <c r="AU29">
        <v>12</v>
      </c>
      <c r="AV29" t="s">
        <v>212</v>
      </c>
    </row>
    <row r="30" spans="2:48" x14ac:dyDescent="0.25">
      <c r="B30" t="s">
        <v>205</v>
      </c>
      <c r="C30" t="s">
        <v>206</v>
      </c>
      <c r="D30">
        <v>6</v>
      </c>
      <c r="E30" t="s">
        <v>73</v>
      </c>
      <c r="F30" t="s">
        <v>74</v>
      </c>
      <c r="G30" t="s">
        <v>136</v>
      </c>
      <c r="H30">
        <v>400</v>
      </c>
      <c r="I30">
        <v>1995.4369999999999</v>
      </c>
      <c r="J30" t="s">
        <v>97</v>
      </c>
      <c r="K30">
        <v>17222.857142857141</v>
      </c>
      <c r="L30">
        <v>367.03409999999997</v>
      </c>
      <c r="M30">
        <v>0.18393670158466541</v>
      </c>
      <c r="N30">
        <v>3</v>
      </c>
      <c r="P30">
        <v>400</v>
      </c>
      <c r="Q30">
        <v>2</v>
      </c>
      <c r="R30">
        <v>4.2857142857142858E-2</v>
      </c>
      <c r="S30">
        <v>5</v>
      </c>
      <c r="T30">
        <v>0.44999999999999996</v>
      </c>
      <c r="U30">
        <v>4</v>
      </c>
      <c r="V30">
        <v>3.1572031590072755E-2</v>
      </c>
      <c r="W30">
        <v>1</v>
      </c>
      <c r="X30">
        <v>0.15604952699584101</v>
      </c>
      <c r="Y30">
        <v>3</v>
      </c>
      <c r="Z30">
        <v>3</v>
      </c>
      <c r="AB30">
        <v>3</v>
      </c>
      <c r="AC30" t="s">
        <v>213</v>
      </c>
      <c r="AD30" t="s">
        <v>82</v>
      </c>
      <c r="AE30">
        <v>4</v>
      </c>
      <c r="AF30" t="s">
        <v>98</v>
      </c>
      <c r="AG30">
        <v>4</v>
      </c>
      <c r="AH30" t="s">
        <v>137</v>
      </c>
      <c r="AI30">
        <v>3</v>
      </c>
      <c r="AJ30" t="s">
        <v>70</v>
      </c>
      <c r="AK30">
        <v>3</v>
      </c>
      <c r="AL30" t="s">
        <v>71</v>
      </c>
      <c r="AM30">
        <v>3</v>
      </c>
      <c r="AN30" t="s">
        <v>72</v>
      </c>
      <c r="AO30">
        <v>3</v>
      </c>
      <c r="AP30">
        <v>3.3333333333333335</v>
      </c>
      <c r="AR30">
        <v>0.89999999999999991</v>
      </c>
      <c r="AS30" t="s">
        <v>214</v>
      </c>
      <c r="AT30">
        <v>2</v>
      </c>
      <c r="AU30">
        <v>12</v>
      </c>
      <c r="AV30" t="s">
        <v>212</v>
      </c>
    </row>
    <row r="31" spans="2:48" x14ac:dyDescent="0.25">
      <c r="B31" t="s">
        <v>205</v>
      </c>
      <c r="C31" t="s">
        <v>206</v>
      </c>
      <c r="D31">
        <v>6</v>
      </c>
      <c r="E31" t="s">
        <v>63</v>
      </c>
      <c r="F31" t="s">
        <v>64</v>
      </c>
      <c r="G31" t="s">
        <v>138</v>
      </c>
      <c r="H31">
        <v>260</v>
      </c>
      <c r="I31">
        <v>696.03599999999994</v>
      </c>
      <c r="J31" t="s">
        <v>66</v>
      </c>
      <c r="K31">
        <v>125375.06883604507</v>
      </c>
      <c r="L31">
        <v>106.64344000000001</v>
      </c>
      <c r="M31">
        <v>0.15321540839841621</v>
      </c>
      <c r="N31">
        <v>2</v>
      </c>
      <c r="P31">
        <v>260</v>
      </c>
      <c r="Q31">
        <v>2</v>
      </c>
      <c r="R31">
        <v>1.1264080100125156E-2</v>
      </c>
      <c r="S31">
        <v>5</v>
      </c>
      <c r="T31">
        <v>0.44999999999999996</v>
      </c>
      <c r="U31">
        <v>4</v>
      </c>
      <c r="V31">
        <v>0.34437873903073979</v>
      </c>
      <c r="W31">
        <v>4</v>
      </c>
      <c r="X31">
        <v>1.6362999249582065E-4</v>
      </c>
      <c r="Y31">
        <v>0</v>
      </c>
      <c r="Z31">
        <v>3</v>
      </c>
      <c r="AB31">
        <v>2.5</v>
      </c>
      <c r="AC31" t="s">
        <v>213</v>
      </c>
      <c r="AD31" t="s">
        <v>67</v>
      </c>
      <c r="AE31">
        <v>3</v>
      </c>
      <c r="AF31" t="s">
        <v>68</v>
      </c>
      <c r="AG31">
        <v>3</v>
      </c>
      <c r="AH31" t="s">
        <v>117</v>
      </c>
      <c r="AI31">
        <v>3</v>
      </c>
      <c r="AJ31" t="s">
        <v>70</v>
      </c>
      <c r="AK31">
        <v>3</v>
      </c>
      <c r="AL31" t="s">
        <v>71</v>
      </c>
      <c r="AM31">
        <v>3</v>
      </c>
      <c r="AN31" t="s">
        <v>72</v>
      </c>
      <c r="AO31">
        <v>3</v>
      </c>
      <c r="AP31">
        <v>3</v>
      </c>
      <c r="AR31">
        <v>0.83333333333333337</v>
      </c>
      <c r="AS31" t="s">
        <v>214</v>
      </c>
      <c r="AT31">
        <v>2</v>
      </c>
      <c r="AU31">
        <v>12</v>
      </c>
      <c r="AV31" t="s">
        <v>212</v>
      </c>
    </row>
    <row r="32" spans="2:48" x14ac:dyDescent="0.25">
      <c r="B32" t="s">
        <v>205</v>
      </c>
      <c r="C32" t="s">
        <v>206</v>
      </c>
      <c r="D32">
        <v>6</v>
      </c>
      <c r="E32" t="s">
        <v>73</v>
      </c>
      <c r="F32" t="s">
        <v>64</v>
      </c>
      <c r="G32" t="s">
        <v>139</v>
      </c>
      <c r="H32">
        <v>197</v>
      </c>
      <c r="I32">
        <v>518.54</v>
      </c>
      <c r="J32" t="s">
        <v>66</v>
      </c>
      <c r="K32">
        <v>90666.666666666672</v>
      </c>
      <c r="L32">
        <v>135.79599999999999</v>
      </c>
      <c r="M32">
        <v>0.26188143634049449</v>
      </c>
      <c r="N32">
        <v>3</v>
      </c>
      <c r="P32">
        <v>197</v>
      </c>
      <c r="Q32">
        <v>2</v>
      </c>
      <c r="R32">
        <v>0</v>
      </c>
      <c r="S32">
        <v>5</v>
      </c>
      <c r="T32">
        <v>0.44999999999999996</v>
      </c>
      <c r="U32">
        <v>4</v>
      </c>
      <c r="V32">
        <v>0.46081305203070161</v>
      </c>
      <c r="W32">
        <v>4</v>
      </c>
      <c r="X32">
        <v>1.4499936345279444E-3</v>
      </c>
      <c r="Y32">
        <v>0</v>
      </c>
      <c r="Z32">
        <v>3</v>
      </c>
      <c r="AB32">
        <v>3</v>
      </c>
      <c r="AC32" t="s">
        <v>213</v>
      </c>
      <c r="AD32" t="s">
        <v>67</v>
      </c>
      <c r="AE32">
        <v>3</v>
      </c>
      <c r="AF32" t="s">
        <v>68</v>
      </c>
      <c r="AG32">
        <v>3</v>
      </c>
      <c r="AH32" t="s">
        <v>140</v>
      </c>
      <c r="AI32">
        <v>3</v>
      </c>
      <c r="AJ32" t="s">
        <v>70</v>
      </c>
      <c r="AK32">
        <v>3</v>
      </c>
      <c r="AL32" t="s">
        <v>71</v>
      </c>
      <c r="AM32">
        <v>3</v>
      </c>
      <c r="AN32" t="s">
        <v>72</v>
      </c>
      <c r="AO32">
        <v>3</v>
      </c>
      <c r="AP32">
        <v>3</v>
      </c>
      <c r="AR32">
        <v>1</v>
      </c>
      <c r="AS32" t="s">
        <v>214</v>
      </c>
      <c r="AT32">
        <v>3</v>
      </c>
      <c r="AU32">
        <v>18</v>
      </c>
      <c r="AV32" t="s">
        <v>210</v>
      </c>
    </row>
    <row r="33" spans="2:48" x14ac:dyDescent="0.25">
      <c r="B33" t="s">
        <v>205</v>
      </c>
      <c r="C33" t="s">
        <v>206</v>
      </c>
      <c r="D33">
        <v>6</v>
      </c>
      <c r="E33" t="s">
        <v>63</v>
      </c>
      <c r="F33" t="s">
        <v>64</v>
      </c>
      <c r="G33" t="s">
        <v>141</v>
      </c>
      <c r="H33">
        <v>241</v>
      </c>
      <c r="I33">
        <v>390.36799999999999</v>
      </c>
      <c r="J33" t="s">
        <v>66</v>
      </c>
      <c r="K33">
        <v>121664.90428441203</v>
      </c>
      <c r="L33">
        <v>248.90893</v>
      </c>
      <c r="M33">
        <v>0.63762636793999505</v>
      </c>
      <c r="N33">
        <v>5</v>
      </c>
      <c r="P33">
        <v>241</v>
      </c>
      <c r="Q33">
        <v>2</v>
      </c>
      <c r="R33">
        <v>0</v>
      </c>
      <c r="S33">
        <v>5</v>
      </c>
      <c r="T33">
        <v>0.44999999999999996</v>
      </c>
      <c r="U33">
        <v>4</v>
      </c>
      <c r="V33">
        <v>0.42152532994507741</v>
      </c>
      <c r="W33">
        <v>4</v>
      </c>
      <c r="X33">
        <v>2.5616853840478727E-3</v>
      </c>
      <c r="Y33">
        <v>0</v>
      </c>
      <c r="Z33">
        <v>3</v>
      </c>
      <c r="AB33">
        <v>4</v>
      </c>
      <c r="AC33" t="s">
        <v>207</v>
      </c>
      <c r="AD33" t="s">
        <v>67</v>
      </c>
      <c r="AE33">
        <v>3</v>
      </c>
      <c r="AF33" t="s">
        <v>68</v>
      </c>
      <c r="AG33">
        <v>3</v>
      </c>
      <c r="AH33" t="s">
        <v>117</v>
      </c>
      <c r="AI33">
        <v>3</v>
      </c>
      <c r="AJ33" t="s">
        <v>70</v>
      </c>
      <c r="AK33">
        <v>3</v>
      </c>
      <c r="AL33" t="s">
        <v>71</v>
      </c>
      <c r="AM33">
        <v>3</v>
      </c>
      <c r="AN33" t="s">
        <v>72</v>
      </c>
      <c r="AO33">
        <v>3</v>
      </c>
      <c r="AP33">
        <v>3</v>
      </c>
      <c r="AR33">
        <v>1.3333333333333333</v>
      </c>
      <c r="AS33" t="s">
        <v>208</v>
      </c>
      <c r="AT33">
        <v>4</v>
      </c>
      <c r="AU33">
        <v>24</v>
      </c>
      <c r="AV33" t="s">
        <v>209</v>
      </c>
    </row>
    <row r="34" spans="2:48" x14ac:dyDescent="0.25">
      <c r="B34" t="s">
        <v>205</v>
      </c>
      <c r="C34" t="s">
        <v>206</v>
      </c>
      <c r="D34">
        <v>6</v>
      </c>
      <c r="E34" t="s">
        <v>73</v>
      </c>
      <c r="F34" t="s">
        <v>64</v>
      </c>
      <c r="G34" t="s">
        <v>142</v>
      </c>
      <c r="H34">
        <v>700</v>
      </c>
      <c r="I34">
        <v>1513.2539999999999</v>
      </c>
      <c r="J34" t="s">
        <v>66</v>
      </c>
      <c r="K34">
        <v>116150.62577362123</v>
      </c>
      <c r="L34">
        <v>390.09899999999999</v>
      </c>
      <c r="M34">
        <v>0.25778818360962535</v>
      </c>
      <c r="N34">
        <v>3</v>
      </c>
      <c r="P34">
        <v>700</v>
      </c>
      <c r="Q34">
        <v>3</v>
      </c>
      <c r="R34">
        <v>6.188969880346582E-3</v>
      </c>
      <c r="S34">
        <v>5</v>
      </c>
      <c r="T34">
        <v>0.44999999999999996</v>
      </c>
      <c r="U34">
        <v>4</v>
      </c>
      <c r="V34">
        <v>0.28829264617836797</v>
      </c>
      <c r="W34">
        <v>3</v>
      </c>
      <c r="X34">
        <v>0.42450639482862756</v>
      </c>
      <c r="Y34">
        <v>4</v>
      </c>
      <c r="Z34">
        <v>3.8</v>
      </c>
      <c r="AB34">
        <v>3.4</v>
      </c>
      <c r="AC34" t="s">
        <v>207</v>
      </c>
      <c r="AD34" t="s">
        <v>67</v>
      </c>
      <c r="AE34">
        <v>3</v>
      </c>
      <c r="AF34" t="s">
        <v>68</v>
      </c>
      <c r="AG34">
        <v>3</v>
      </c>
      <c r="AH34" t="s">
        <v>117</v>
      </c>
      <c r="AI34">
        <v>3</v>
      </c>
      <c r="AJ34" t="s">
        <v>70</v>
      </c>
      <c r="AK34">
        <v>3</v>
      </c>
      <c r="AL34" t="s">
        <v>71</v>
      </c>
      <c r="AM34">
        <v>3</v>
      </c>
      <c r="AN34" t="s">
        <v>72</v>
      </c>
      <c r="AO34">
        <v>3</v>
      </c>
      <c r="AP34">
        <v>3</v>
      </c>
      <c r="AR34">
        <v>1.1333333333333333</v>
      </c>
      <c r="AS34" t="s">
        <v>208</v>
      </c>
      <c r="AT34">
        <v>3</v>
      </c>
      <c r="AU34">
        <v>18</v>
      </c>
      <c r="AV34" t="s">
        <v>210</v>
      </c>
    </row>
    <row r="35" spans="2:48" x14ac:dyDescent="0.25">
      <c r="B35" t="s">
        <v>205</v>
      </c>
      <c r="C35" t="s">
        <v>206</v>
      </c>
      <c r="D35">
        <v>6</v>
      </c>
      <c r="E35" t="s">
        <v>63</v>
      </c>
      <c r="F35" t="s">
        <v>64</v>
      </c>
      <c r="G35" t="s">
        <v>143</v>
      </c>
      <c r="H35">
        <v>320</v>
      </c>
      <c r="I35">
        <v>27.0639</v>
      </c>
      <c r="J35" t="s">
        <v>97</v>
      </c>
      <c r="K35">
        <v>30000</v>
      </c>
      <c r="L35">
        <v>26.545999999999999</v>
      </c>
      <c r="M35">
        <v>0.98086380750741764</v>
      </c>
      <c r="N35">
        <v>5</v>
      </c>
      <c r="P35">
        <v>320</v>
      </c>
      <c r="Q35">
        <v>2</v>
      </c>
      <c r="R35">
        <v>0</v>
      </c>
      <c r="S35">
        <v>5</v>
      </c>
      <c r="T35">
        <v>0.44999999999999996</v>
      </c>
      <c r="U35">
        <v>4</v>
      </c>
      <c r="V35">
        <v>0.22169753804883996</v>
      </c>
      <c r="W35">
        <v>3</v>
      </c>
      <c r="X35">
        <v>0</v>
      </c>
      <c r="Y35">
        <v>0</v>
      </c>
      <c r="Z35">
        <v>2.8</v>
      </c>
      <c r="AB35">
        <v>3.9</v>
      </c>
      <c r="AC35" t="s">
        <v>207</v>
      </c>
      <c r="AD35" t="s">
        <v>82</v>
      </c>
      <c r="AE35">
        <v>4</v>
      </c>
      <c r="AF35" t="s">
        <v>98</v>
      </c>
      <c r="AG35">
        <v>4</v>
      </c>
      <c r="AI35">
        <v>3</v>
      </c>
      <c r="AJ35" t="s">
        <v>70</v>
      </c>
      <c r="AK35">
        <v>3</v>
      </c>
      <c r="AL35" t="s">
        <v>71</v>
      </c>
      <c r="AM35">
        <v>3</v>
      </c>
      <c r="AN35" t="s">
        <v>72</v>
      </c>
      <c r="AO35">
        <v>3</v>
      </c>
      <c r="AP35">
        <v>3.3333333333333335</v>
      </c>
      <c r="AR35">
        <v>1.17</v>
      </c>
      <c r="AS35" t="s">
        <v>208</v>
      </c>
      <c r="AT35">
        <v>4</v>
      </c>
      <c r="AU35">
        <v>24</v>
      </c>
      <c r="AV35" t="s">
        <v>209</v>
      </c>
    </row>
    <row r="36" spans="2:48" x14ac:dyDescent="0.25">
      <c r="B36" t="s">
        <v>205</v>
      </c>
      <c r="C36" t="s">
        <v>206</v>
      </c>
      <c r="D36">
        <v>6</v>
      </c>
      <c r="E36" t="s">
        <v>73</v>
      </c>
      <c r="F36" t="s">
        <v>74</v>
      </c>
      <c r="G36" t="s">
        <v>144</v>
      </c>
      <c r="H36">
        <v>750</v>
      </c>
      <c r="I36">
        <v>786.22</v>
      </c>
      <c r="J36" t="s">
        <v>66</v>
      </c>
      <c r="K36">
        <v>10345.234933515863</v>
      </c>
      <c r="L36">
        <v>206.82509999999999</v>
      </c>
      <c r="M36">
        <v>0.26306262878074838</v>
      </c>
      <c r="N36">
        <v>3</v>
      </c>
      <c r="P36">
        <v>750</v>
      </c>
      <c r="Q36">
        <v>5</v>
      </c>
      <c r="R36">
        <v>0</v>
      </c>
      <c r="S36">
        <v>5</v>
      </c>
      <c r="T36">
        <v>0.44999999999999996</v>
      </c>
      <c r="U36">
        <v>4</v>
      </c>
      <c r="V36">
        <v>9.1088473964030414E-2</v>
      </c>
      <c r="W36">
        <v>2</v>
      </c>
      <c r="X36">
        <v>0.19388466332578669</v>
      </c>
      <c r="Y36">
        <v>3</v>
      </c>
      <c r="Z36">
        <v>3.8</v>
      </c>
      <c r="AB36">
        <v>3.4</v>
      </c>
      <c r="AC36" t="s">
        <v>207</v>
      </c>
      <c r="AD36" t="s">
        <v>67</v>
      </c>
      <c r="AE36">
        <v>3</v>
      </c>
      <c r="AF36" t="s">
        <v>145</v>
      </c>
      <c r="AG36">
        <v>3</v>
      </c>
      <c r="AH36" t="s">
        <v>117</v>
      </c>
      <c r="AI36">
        <v>3</v>
      </c>
      <c r="AJ36" t="s">
        <v>70</v>
      </c>
      <c r="AK36">
        <v>3</v>
      </c>
      <c r="AL36" t="s">
        <v>71</v>
      </c>
      <c r="AM36">
        <v>3</v>
      </c>
      <c r="AN36" t="s">
        <v>72</v>
      </c>
      <c r="AO36">
        <v>3</v>
      </c>
      <c r="AP36">
        <v>3</v>
      </c>
      <c r="AR36">
        <v>1.1333333333333333</v>
      </c>
      <c r="AS36" t="s">
        <v>208</v>
      </c>
      <c r="AT36">
        <v>3</v>
      </c>
      <c r="AU36">
        <v>18</v>
      </c>
      <c r="AV36" t="s">
        <v>210</v>
      </c>
    </row>
    <row r="37" spans="2:48" x14ac:dyDescent="0.25">
      <c r="B37" t="s">
        <v>205</v>
      </c>
      <c r="C37" t="s">
        <v>206</v>
      </c>
      <c r="D37">
        <v>6</v>
      </c>
      <c r="E37" t="s">
        <v>73</v>
      </c>
      <c r="F37" t="s">
        <v>64</v>
      </c>
      <c r="G37" t="s">
        <v>146</v>
      </c>
      <c r="H37">
        <v>200</v>
      </c>
      <c r="I37">
        <v>431.77099999999996</v>
      </c>
      <c r="J37" t="s">
        <v>66</v>
      </c>
      <c r="K37">
        <v>75681.203007518794</v>
      </c>
      <c r="L37">
        <v>125.25120000000001</v>
      </c>
      <c r="M37">
        <v>0.29008710635962126</v>
      </c>
      <c r="N37">
        <v>3</v>
      </c>
      <c r="P37">
        <v>200</v>
      </c>
      <c r="Q37">
        <v>3</v>
      </c>
      <c r="R37">
        <v>3.3834586466165412E-2</v>
      </c>
      <c r="S37">
        <v>5</v>
      </c>
      <c r="T37">
        <v>0.44999999999999996</v>
      </c>
      <c r="U37">
        <v>4</v>
      </c>
      <c r="V37">
        <v>0.18482019403804334</v>
      </c>
      <c r="W37">
        <v>3</v>
      </c>
      <c r="X37">
        <v>0.70991335684888524</v>
      </c>
      <c r="Y37">
        <v>5</v>
      </c>
      <c r="Z37">
        <v>4</v>
      </c>
      <c r="AB37">
        <v>3.5</v>
      </c>
      <c r="AC37" t="s">
        <v>207</v>
      </c>
      <c r="AD37" t="s">
        <v>67</v>
      </c>
      <c r="AE37">
        <v>3</v>
      </c>
      <c r="AF37" t="s">
        <v>145</v>
      </c>
      <c r="AG37">
        <v>3</v>
      </c>
      <c r="AH37" t="s">
        <v>117</v>
      </c>
      <c r="AI37">
        <v>3</v>
      </c>
      <c r="AJ37" t="s">
        <v>70</v>
      </c>
      <c r="AK37">
        <v>3</v>
      </c>
      <c r="AL37" t="s">
        <v>71</v>
      </c>
      <c r="AM37">
        <v>3</v>
      </c>
      <c r="AN37" t="s">
        <v>72</v>
      </c>
      <c r="AO37">
        <v>3</v>
      </c>
      <c r="AP37">
        <v>3</v>
      </c>
      <c r="AR37">
        <v>1.1666666666666667</v>
      </c>
      <c r="AS37" t="s">
        <v>208</v>
      </c>
      <c r="AT37">
        <v>3</v>
      </c>
      <c r="AU37">
        <v>18</v>
      </c>
      <c r="AV37" t="s">
        <v>210</v>
      </c>
    </row>
    <row r="38" spans="2:48" x14ac:dyDescent="0.25">
      <c r="B38" t="s">
        <v>205</v>
      </c>
      <c r="C38" t="s">
        <v>206</v>
      </c>
      <c r="D38">
        <v>6</v>
      </c>
      <c r="E38" t="s">
        <v>73</v>
      </c>
      <c r="F38" t="s">
        <v>64</v>
      </c>
      <c r="G38" t="s">
        <v>147</v>
      </c>
      <c r="H38">
        <v>42</v>
      </c>
      <c r="I38">
        <v>80.389200000000002</v>
      </c>
      <c r="J38" t="s">
        <v>66</v>
      </c>
      <c r="K38">
        <v>71535.600000000006</v>
      </c>
      <c r="L38">
        <v>65.764699999999991</v>
      </c>
      <c r="M38">
        <v>0.81807879665427685</v>
      </c>
      <c r="N38">
        <v>5</v>
      </c>
      <c r="P38">
        <v>42</v>
      </c>
      <c r="Q38">
        <v>3</v>
      </c>
      <c r="R38">
        <v>0</v>
      </c>
      <c r="S38">
        <v>5</v>
      </c>
      <c r="T38">
        <v>9.9999999999999978E-2</v>
      </c>
      <c r="U38">
        <v>2</v>
      </c>
      <c r="V38">
        <v>0.37318445761370928</v>
      </c>
      <c r="W38">
        <v>4</v>
      </c>
      <c r="X38">
        <v>0.18192120334572304</v>
      </c>
      <c r="Y38">
        <v>3</v>
      </c>
      <c r="Z38">
        <v>3.4</v>
      </c>
      <c r="AB38">
        <v>4.2</v>
      </c>
      <c r="AC38" t="s">
        <v>211</v>
      </c>
      <c r="AD38" t="s">
        <v>67</v>
      </c>
      <c r="AE38">
        <v>3</v>
      </c>
      <c r="AF38" t="s">
        <v>145</v>
      </c>
      <c r="AG38">
        <v>3</v>
      </c>
      <c r="AH38" t="s">
        <v>117</v>
      </c>
      <c r="AI38">
        <v>3</v>
      </c>
      <c r="AJ38" t="s">
        <v>70</v>
      </c>
      <c r="AK38">
        <v>3</v>
      </c>
      <c r="AL38" t="s">
        <v>71</v>
      </c>
      <c r="AM38">
        <v>3</v>
      </c>
      <c r="AN38" t="s">
        <v>72</v>
      </c>
      <c r="AO38">
        <v>3</v>
      </c>
      <c r="AP38">
        <v>3</v>
      </c>
      <c r="AR38">
        <v>1.4000000000000001</v>
      </c>
      <c r="AS38" t="s">
        <v>208</v>
      </c>
      <c r="AT38">
        <v>4</v>
      </c>
      <c r="AU38">
        <v>24</v>
      </c>
      <c r="AV38" t="s">
        <v>209</v>
      </c>
    </row>
    <row r="39" spans="2:48" x14ac:dyDescent="0.25">
      <c r="B39" t="s">
        <v>205</v>
      </c>
      <c r="C39" t="s">
        <v>206</v>
      </c>
      <c r="D39">
        <v>6</v>
      </c>
      <c r="E39" t="s">
        <v>73</v>
      </c>
      <c r="F39" t="s">
        <v>74</v>
      </c>
      <c r="G39" t="s">
        <v>148</v>
      </c>
      <c r="H39">
        <v>120</v>
      </c>
      <c r="I39">
        <v>197.53700000000001</v>
      </c>
      <c r="J39" t="s">
        <v>97</v>
      </c>
      <c r="K39">
        <v>70.333333333333329</v>
      </c>
      <c r="L39">
        <v>6.4259199999999996</v>
      </c>
      <c r="M39">
        <v>3.2530209530366463E-2</v>
      </c>
      <c r="N39">
        <v>1</v>
      </c>
      <c r="P39">
        <v>120</v>
      </c>
      <c r="Q39">
        <v>3</v>
      </c>
      <c r="R39">
        <v>0</v>
      </c>
      <c r="S39">
        <v>5</v>
      </c>
      <c r="T39">
        <v>0.55000000000000004</v>
      </c>
      <c r="U39">
        <v>5</v>
      </c>
      <c r="V39">
        <v>0.54673301710565614</v>
      </c>
      <c r="W39">
        <v>5</v>
      </c>
      <c r="X39">
        <v>0</v>
      </c>
      <c r="Y39">
        <v>0</v>
      </c>
      <c r="Z39">
        <v>3.6</v>
      </c>
      <c r="AB39">
        <v>2.2999999999999998</v>
      </c>
      <c r="AC39" t="s">
        <v>213</v>
      </c>
      <c r="AD39" t="s">
        <v>82</v>
      </c>
      <c r="AE39">
        <v>4</v>
      </c>
      <c r="AF39" t="s">
        <v>98</v>
      </c>
      <c r="AG39">
        <v>4</v>
      </c>
      <c r="AH39" t="s">
        <v>117</v>
      </c>
      <c r="AI39">
        <v>3</v>
      </c>
      <c r="AJ39" t="s">
        <v>70</v>
      </c>
      <c r="AK39">
        <v>3</v>
      </c>
      <c r="AL39" t="s">
        <v>71</v>
      </c>
      <c r="AM39">
        <v>3</v>
      </c>
      <c r="AN39" t="s">
        <v>72</v>
      </c>
      <c r="AO39">
        <v>3</v>
      </c>
      <c r="AP39">
        <v>3.3333333333333335</v>
      </c>
      <c r="AR39">
        <v>0.69</v>
      </c>
      <c r="AS39" t="s">
        <v>214</v>
      </c>
      <c r="AT39">
        <v>1</v>
      </c>
      <c r="AU39">
        <v>6</v>
      </c>
      <c r="AV39" t="s">
        <v>215</v>
      </c>
    </row>
    <row r="40" spans="2:48" x14ac:dyDescent="0.25">
      <c r="B40" t="s">
        <v>205</v>
      </c>
      <c r="C40" t="s">
        <v>206</v>
      </c>
      <c r="D40">
        <v>6</v>
      </c>
      <c r="E40" t="s">
        <v>73</v>
      </c>
      <c r="F40" t="s">
        <v>64</v>
      </c>
      <c r="G40" t="s">
        <v>149</v>
      </c>
      <c r="H40">
        <v>320</v>
      </c>
      <c r="I40">
        <v>1964.8580000000002</v>
      </c>
      <c r="J40" t="s">
        <v>66</v>
      </c>
      <c r="K40">
        <v>25855.555555555551</v>
      </c>
      <c r="L40">
        <v>804.74180000000001</v>
      </c>
      <c r="M40">
        <v>0.40956740894252913</v>
      </c>
      <c r="N40">
        <v>4</v>
      </c>
      <c r="P40">
        <v>320</v>
      </c>
      <c r="Q40">
        <v>2</v>
      </c>
      <c r="R40">
        <v>2.7777777777777776E-2</v>
      </c>
      <c r="S40">
        <v>5</v>
      </c>
      <c r="T40">
        <v>0.55000000000000004</v>
      </c>
      <c r="U40">
        <v>5</v>
      </c>
      <c r="V40">
        <v>4.9469223730162687E-2</v>
      </c>
      <c r="W40">
        <v>1</v>
      </c>
      <c r="X40">
        <v>0.30990432896423048</v>
      </c>
      <c r="Z40">
        <v>2.6</v>
      </c>
      <c r="AB40">
        <v>3.3</v>
      </c>
      <c r="AC40" t="s">
        <v>207</v>
      </c>
      <c r="AD40" t="s">
        <v>67</v>
      </c>
      <c r="AE40">
        <v>3</v>
      </c>
      <c r="AF40" t="s">
        <v>145</v>
      </c>
      <c r="AG40">
        <v>3</v>
      </c>
      <c r="AH40" t="s">
        <v>150</v>
      </c>
      <c r="AI40">
        <v>3</v>
      </c>
      <c r="AJ40" t="s">
        <v>70</v>
      </c>
      <c r="AK40">
        <v>3</v>
      </c>
      <c r="AL40" t="s">
        <v>71</v>
      </c>
      <c r="AM40">
        <v>3</v>
      </c>
      <c r="AN40" t="s">
        <v>72</v>
      </c>
      <c r="AO40">
        <v>3</v>
      </c>
      <c r="AP40">
        <v>3</v>
      </c>
      <c r="AR40">
        <v>1.0999999999999999</v>
      </c>
      <c r="AS40" t="s">
        <v>208</v>
      </c>
      <c r="AT40">
        <v>4</v>
      </c>
      <c r="AU40">
        <v>24</v>
      </c>
      <c r="AV40" t="s">
        <v>209</v>
      </c>
    </row>
    <row r="41" spans="2:48" x14ac:dyDescent="0.25">
      <c r="B41" t="s">
        <v>205</v>
      </c>
      <c r="C41" t="s">
        <v>206</v>
      </c>
      <c r="D41">
        <v>6</v>
      </c>
      <c r="E41" t="s">
        <v>73</v>
      </c>
      <c r="F41" t="s">
        <v>74</v>
      </c>
      <c r="G41" t="s">
        <v>151</v>
      </c>
      <c r="H41">
        <v>452</v>
      </c>
      <c r="I41">
        <v>174.066</v>
      </c>
      <c r="J41" t="s">
        <v>97</v>
      </c>
      <c r="K41">
        <v>33954.545454545456</v>
      </c>
      <c r="L41">
        <v>61.24286</v>
      </c>
      <c r="M41">
        <v>0.35183700435467008</v>
      </c>
      <c r="N41">
        <v>4</v>
      </c>
      <c r="P41">
        <v>452</v>
      </c>
      <c r="Q41">
        <v>3</v>
      </c>
      <c r="R41">
        <v>0</v>
      </c>
      <c r="S41">
        <v>5</v>
      </c>
      <c r="T41">
        <v>0.55000000000000004</v>
      </c>
      <c r="U41">
        <v>5</v>
      </c>
      <c r="V41">
        <v>0.75833304608596741</v>
      </c>
      <c r="W41">
        <v>5</v>
      </c>
      <c r="X41">
        <v>0</v>
      </c>
      <c r="Y41">
        <v>0</v>
      </c>
      <c r="Z41">
        <v>3.6</v>
      </c>
      <c r="AB41">
        <v>3.8</v>
      </c>
      <c r="AC41" t="s">
        <v>207</v>
      </c>
      <c r="AD41" t="s">
        <v>82</v>
      </c>
      <c r="AE41">
        <v>4</v>
      </c>
      <c r="AF41" t="s">
        <v>98</v>
      </c>
      <c r="AG41">
        <v>4</v>
      </c>
      <c r="AH41" t="s">
        <v>152</v>
      </c>
      <c r="AI41">
        <v>3</v>
      </c>
      <c r="AJ41" t="s">
        <v>70</v>
      </c>
      <c r="AK41">
        <v>3</v>
      </c>
      <c r="AL41" t="s">
        <v>71</v>
      </c>
      <c r="AM41">
        <v>3</v>
      </c>
      <c r="AN41" t="s">
        <v>72</v>
      </c>
      <c r="AO41">
        <v>3</v>
      </c>
      <c r="AP41">
        <v>3.3333333333333335</v>
      </c>
      <c r="AR41">
        <v>1.1399999999999999</v>
      </c>
      <c r="AS41" t="s">
        <v>208</v>
      </c>
      <c r="AT41">
        <v>3</v>
      </c>
      <c r="AU41">
        <v>18</v>
      </c>
      <c r="AV41" t="s">
        <v>210</v>
      </c>
    </row>
    <row r="42" spans="2:48" x14ac:dyDescent="0.25">
      <c r="B42" t="s">
        <v>205</v>
      </c>
      <c r="C42" t="s">
        <v>206</v>
      </c>
      <c r="D42">
        <v>6</v>
      </c>
      <c r="E42" t="s">
        <v>73</v>
      </c>
      <c r="F42" t="s">
        <v>74</v>
      </c>
      <c r="G42" t="s">
        <v>153</v>
      </c>
      <c r="H42">
        <v>170</v>
      </c>
      <c r="I42">
        <v>133.42339999999999</v>
      </c>
      <c r="J42" t="s">
        <v>154</v>
      </c>
      <c r="K42">
        <v>4873.333333333333</v>
      </c>
      <c r="L42">
        <v>43.877030000000005</v>
      </c>
      <c r="M42">
        <v>0.32885558305364732</v>
      </c>
      <c r="N42">
        <v>4</v>
      </c>
      <c r="P42">
        <v>170</v>
      </c>
      <c r="Q42">
        <v>3</v>
      </c>
      <c r="R42">
        <v>0</v>
      </c>
      <c r="S42">
        <v>5</v>
      </c>
      <c r="T42">
        <v>0.55000000000000004</v>
      </c>
      <c r="U42">
        <v>5</v>
      </c>
      <c r="V42">
        <v>0.80945321435370421</v>
      </c>
      <c r="W42">
        <v>5</v>
      </c>
      <c r="X42">
        <v>0.38479082379852414</v>
      </c>
      <c r="Y42">
        <v>4</v>
      </c>
      <c r="Z42">
        <v>4.4000000000000004</v>
      </c>
      <c r="AB42">
        <v>4.2</v>
      </c>
      <c r="AC42" t="s">
        <v>211</v>
      </c>
      <c r="AD42" t="s">
        <v>82</v>
      </c>
      <c r="AE42">
        <v>4</v>
      </c>
      <c r="AF42" t="s">
        <v>98</v>
      </c>
      <c r="AG42">
        <v>4</v>
      </c>
      <c r="AH42" t="s">
        <v>155</v>
      </c>
      <c r="AI42">
        <v>3</v>
      </c>
      <c r="AJ42" t="s">
        <v>70</v>
      </c>
      <c r="AK42">
        <v>3</v>
      </c>
      <c r="AL42" t="s">
        <v>71</v>
      </c>
      <c r="AM42">
        <v>3</v>
      </c>
      <c r="AN42" t="s">
        <v>72</v>
      </c>
      <c r="AO42">
        <v>3</v>
      </c>
      <c r="AP42">
        <v>3.3333333333333335</v>
      </c>
      <c r="AR42">
        <v>1.26</v>
      </c>
      <c r="AS42" t="s">
        <v>208</v>
      </c>
      <c r="AT42">
        <v>3</v>
      </c>
      <c r="AU42">
        <v>18</v>
      </c>
      <c r="AV42" t="s">
        <v>210</v>
      </c>
    </row>
    <row r="43" spans="2:48" x14ac:dyDescent="0.25">
      <c r="B43" t="s">
        <v>205</v>
      </c>
      <c r="C43" t="s">
        <v>206</v>
      </c>
      <c r="D43">
        <v>6</v>
      </c>
      <c r="E43" t="s">
        <v>63</v>
      </c>
      <c r="F43" t="s">
        <v>64</v>
      </c>
      <c r="G43" t="s">
        <v>156</v>
      </c>
      <c r="H43">
        <v>200</v>
      </c>
      <c r="I43">
        <v>230.672</v>
      </c>
      <c r="J43" t="s">
        <v>97</v>
      </c>
      <c r="K43">
        <v>7200</v>
      </c>
      <c r="L43">
        <v>195.16</v>
      </c>
      <c r="M43">
        <v>0.84604980231670945</v>
      </c>
      <c r="N43">
        <v>5</v>
      </c>
      <c r="P43">
        <v>200</v>
      </c>
      <c r="Q43">
        <v>3</v>
      </c>
      <c r="R43">
        <v>0</v>
      </c>
      <c r="S43">
        <v>5</v>
      </c>
      <c r="T43">
        <v>0.4</v>
      </c>
      <c r="U43">
        <v>4</v>
      </c>
      <c r="V43">
        <v>1.30054796420892E-2</v>
      </c>
      <c r="W43">
        <v>1</v>
      </c>
      <c r="X43">
        <v>0.15078119581050148</v>
      </c>
      <c r="Y43">
        <v>2</v>
      </c>
      <c r="Z43">
        <v>3</v>
      </c>
      <c r="AB43">
        <v>4</v>
      </c>
      <c r="AC43" t="s">
        <v>207</v>
      </c>
      <c r="AD43" t="s">
        <v>82</v>
      </c>
      <c r="AE43">
        <v>4</v>
      </c>
      <c r="AF43" t="s">
        <v>98</v>
      </c>
      <c r="AG43">
        <v>4</v>
      </c>
      <c r="AI43">
        <v>3</v>
      </c>
      <c r="AJ43" t="s">
        <v>70</v>
      </c>
      <c r="AK43">
        <v>3</v>
      </c>
      <c r="AL43" t="s">
        <v>71</v>
      </c>
      <c r="AM43">
        <v>3</v>
      </c>
      <c r="AN43" t="s">
        <v>72</v>
      </c>
      <c r="AO43">
        <v>3</v>
      </c>
      <c r="AP43">
        <v>3.3333333333333335</v>
      </c>
      <c r="AR43">
        <v>1.2</v>
      </c>
      <c r="AS43" t="s">
        <v>208</v>
      </c>
      <c r="AT43">
        <v>4</v>
      </c>
      <c r="AU43">
        <v>24</v>
      </c>
      <c r="AV43" t="s">
        <v>209</v>
      </c>
    </row>
    <row r="44" spans="2:48" x14ac:dyDescent="0.25">
      <c r="B44" t="s">
        <v>205</v>
      </c>
      <c r="C44" t="s">
        <v>206</v>
      </c>
      <c r="D44">
        <v>6</v>
      </c>
      <c r="E44" t="s">
        <v>90</v>
      </c>
      <c r="F44" t="s">
        <v>64</v>
      </c>
      <c r="G44" t="s">
        <v>157</v>
      </c>
      <c r="H44">
        <v>131</v>
      </c>
      <c r="I44">
        <v>289.04919999999998</v>
      </c>
      <c r="J44" t="s">
        <v>66</v>
      </c>
      <c r="K44">
        <v>24336</v>
      </c>
      <c r="L44">
        <v>243.83174999999997</v>
      </c>
      <c r="M44">
        <v>0.8435648671575634</v>
      </c>
      <c r="N44">
        <v>5</v>
      </c>
      <c r="P44">
        <v>131</v>
      </c>
      <c r="Q44">
        <v>2</v>
      </c>
      <c r="R44">
        <v>0</v>
      </c>
      <c r="S44">
        <v>5</v>
      </c>
      <c r="T44">
        <v>0.55000000000000004</v>
      </c>
      <c r="U44">
        <v>5</v>
      </c>
      <c r="V44">
        <v>0.20757711835908904</v>
      </c>
      <c r="W44">
        <v>3</v>
      </c>
      <c r="X44">
        <v>0.15643080831913739</v>
      </c>
      <c r="Y44">
        <v>3</v>
      </c>
      <c r="Z44">
        <v>3.6</v>
      </c>
      <c r="AB44">
        <v>4.3</v>
      </c>
      <c r="AC44" t="s">
        <v>211</v>
      </c>
      <c r="AD44" t="s">
        <v>67</v>
      </c>
      <c r="AE44">
        <v>3</v>
      </c>
      <c r="AF44" t="s">
        <v>158</v>
      </c>
      <c r="AG44">
        <v>3</v>
      </c>
      <c r="AH44" t="s">
        <v>159</v>
      </c>
      <c r="AI44">
        <v>3</v>
      </c>
      <c r="AJ44" t="s">
        <v>70</v>
      </c>
      <c r="AK44">
        <v>3</v>
      </c>
      <c r="AL44" t="s">
        <v>71</v>
      </c>
      <c r="AM44">
        <v>3</v>
      </c>
      <c r="AN44" t="s">
        <v>72</v>
      </c>
      <c r="AO44">
        <v>3</v>
      </c>
      <c r="AP44">
        <v>3</v>
      </c>
      <c r="AR44">
        <v>1.4333333333333333</v>
      </c>
      <c r="AS44" t="s">
        <v>208</v>
      </c>
      <c r="AT44">
        <v>4</v>
      </c>
      <c r="AU44">
        <v>24</v>
      </c>
      <c r="AV44" t="s">
        <v>209</v>
      </c>
    </row>
    <row r="45" spans="2:48" x14ac:dyDescent="0.25">
      <c r="B45" t="s">
        <v>205</v>
      </c>
      <c r="C45" t="s">
        <v>206</v>
      </c>
      <c r="D45">
        <v>6</v>
      </c>
      <c r="E45" t="s">
        <v>73</v>
      </c>
      <c r="F45" t="s">
        <v>74</v>
      </c>
      <c r="G45" t="s">
        <v>160</v>
      </c>
      <c r="H45">
        <v>195</v>
      </c>
      <c r="I45">
        <v>529.99099999999999</v>
      </c>
      <c r="J45" t="s">
        <v>161</v>
      </c>
      <c r="K45">
        <v>3105.7108140947753</v>
      </c>
      <c r="L45">
        <v>2.845202</v>
      </c>
      <c r="M45">
        <v>5.3683968218328241E-3</v>
      </c>
      <c r="N45">
        <v>0</v>
      </c>
      <c r="P45">
        <v>195</v>
      </c>
      <c r="Q45">
        <v>2</v>
      </c>
      <c r="R45">
        <v>0</v>
      </c>
      <c r="S45">
        <v>5</v>
      </c>
      <c r="T45">
        <v>0.55000000000000004</v>
      </c>
      <c r="U45">
        <v>5</v>
      </c>
      <c r="V45">
        <v>0.1132094695947667</v>
      </c>
      <c r="W45">
        <v>2</v>
      </c>
      <c r="X45">
        <v>0</v>
      </c>
      <c r="Y45">
        <v>0</v>
      </c>
      <c r="Z45">
        <v>2.8</v>
      </c>
      <c r="AB45">
        <v>1.4</v>
      </c>
      <c r="AC45" t="s">
        <v>208</v>
      </c>
      <c r="AD45" t="s">
        <v>82</v>
      </c>
      <c r="AE45">
        <v>4</v>
      </c>
      <c r="AF45" t="s">
        <v>121</v>
      </c>
      <c r="AH45" t="s">
        <v>162</v>
      </c>
      <c r="AI45">
        <v>3</v>
      </c>
      <c r="AJ45" t="s">
        <v>70</v>
      </c>
      <c r="AK45">
        <v>3</v>
      </c>
      <c r="AL45" t="s">
        <v>71</v>
      </c>
      <c r="AM45">
        <v>3</v>
      </c>
      <c r="AN45" t="s">
        <v>72</v>
      </c>
      <c r="AO45">
        <v>3</v>
      </c>
      <c r="AP45">
        <v>2.6666666666666665</v>
      </c>
      <c r="AR45">
        <v>0.52500000000000002</v>
      </c>
      <c r="AS45" t="s">
        <v>214</v>
      </c>
      <c r="AT45">
        <v>1</v>
      </c>
      <c r="AU45">
        <v>6</v>
      </c>
      <c r="AV45" t="s">
        <v>215</v>
      </c>
    </row>
    <row r="46" spans="2:48" x14ac:dyDescent="0.25">
      <c r="B46" t="s">
        <v>205</v>
      </c>
      <c r="C46" t="s">
        <v>206</v>
      </c>
      <c r="D46">
        <v>6</v>
      </c>
      <c r="E46" t="s">
        <v>73</v>
      </c>
      <c r="F46" t="s">
        <v>64</v>
      </c>
      <c r="G46" t="s">
        <v>163</v>
      </c>
      <c r="H46">
        <v>140</v>
      </c>
      <c r="I46">
        <v>219.98</v>
      </c>
      <c r="J46" t="s">
        <v>164</v>
      </c>
      <c r="K46">
        <v>1580.4878048780492</v>
      </c>
      <c r="L46">
        <v>54.157899999999998</v>
      </c>
      <c r="M46">
        <v>0.24619465405945995</v>
      </c>
      <c r="N46">
        <v>3</v>
      </c>
      <c r="P46">
        <v>140</v>
      </c>
      <c r="Q46">
        <v>2</v>
      </c>
      <c r="R46">
        <v>0.10975609756097562</v>
      </c>
      <c r="S46">
        <v>4</v>
      </c>
      <c r="T46">
        <v>0.55000000000000004</v>
      </c>
      <c r="U46">
        <v>5</v>
      </c>
      <c r="V46">
        <v>0.11182834803163924</v>
      </c>
      <c r="W46">
        <v>2</v>
      </c>
      <c r="X46">
        <v>0</v>
      </c>
      <c r="Y46">
        <v>0</v>
      </c>
      <c r="Z46">
        <v>2.6</v>
      </c>
      <c r="AB46">
        <v>2.8</v>
      </c>
      <c r="AC46" t="s">
        <v>213</v>
      </c>
      <c r="AD46" t="s">
        <v>82</v>
      </c>
      <c r="AE46">
        <v>4</v>
      </c>
      <c r="AF46" t="s">
        <v>165</v>
      </c>
      <c r="AG46">
        <v>2</v>
      </c>
      <c r="AH46" t="s">
        <v>166</v>
      </c>
      <c r="AI46">
        <v>3</v>
      </c>
      <c r="AJ46" t="s">
        <v>70</v>
      </c>
      <c r="AK46">
        <v>3</v>
      </c>
      <c r="AL46" t="s">
        <v>71</v>
      </c>
      <c r="AM46">
        <v>3</v>
      </c>
      <c r="AN46" t="s">
        <v>72</v>
      </c>
      <c r="AO46">
        <v>3</v>
      </c>
      <c r="AP46">
        <v>3</v>
      </c>
      <c r="AR46">
        <v>0.93333333333333324</v>
      </c>
      <c r="AS46" t="s">
        <v>214</v>
      </c>
      <c r="AT46">
        <v>3</v>
      </c>
      <c r="AU46">
        <v>18</v>
      </c>
      <c r="AV46" t="s">
        <v>210</v>
      </c>
    </row>
    <row r="47" spans="2:48" x14ac:dyDescent="0.25">
      <c r="B47" t="s">
        <v>205</v>
      </c>
      <c r="C47" t="s">
        <v>206</v>
      </c>
      <c r="D47">
        <v>6</v>
      </c>
      <c r="E47" t="s">
        <v>73</v>
      </c>
      <c r="F47" t="s">
        <v>64</v>
      </c>
      <c r="G47" t="s">
        <v>167</v>
      </c>
      <c r="H47">
        <v>380</v>
      </c>
      <c r="I47">
        <v>771.8309999999999</v>
      </c>
      <c r="J47" t="s">
        <v>66</v>
      </c>
      <c r="K47">
        <v>172879.70479704798</v>
      </c>
      <c r="L47">
        <v>246.10230799999999</v>
      </c>
      <c r="M47">
        <v>0.31885517425446763</v>
      </c>
      <c r="N47">
        <v>4</v>
      </c>
      <c r="P47">
        <v>380</v>
      </c>
      <c r="Q47">
        <v>3</v>
      </c>
      <c r="R47">
        <v>1.6605166051660517E-2</v>
      </c>
      <c r="S47">
        <v>5</v>
      </c>
      <c r="T47">
        <v>0.55000000000000004</v>
      </c>
      <c r="U47">
        <v>5</v>
      </c>
      <c r="V47">
        <v>0.21066787936737449</v>
      </c>
      <c r="W47">
        <v>3</v>
      </c>
      <c r="X47">
        <v>0.44359581307306911</v>
      </c>
      <c r="Y47">
        <v>4</v>
      </c>
      <c r="Z47">
        <v>4</v>
      </c>
      <c r="AB47">
        <v>4</v>
      </c>
      <c r="AC47" t="s">
        <v>207</v>
      </c>
      <c r="AD47" t="s">
        <v>67</v>
      </c>
      <c r="AE47">
        <v>3</v>
      </c>
      <c r="AF47" t="s">
        <v>111</v>
      </c>
      <c r="AG47">
        <v>3</v>
      </c>
      <c r="AH47" t="s">
        <v>168</v>
      </c>
      <c r="AI47">
        <v>3</v>
      </c>
      <c r="AJ47" t="s">
        <v>70</v>
      </c>
      <c r="AK47">
        <v>3</v>
      </c>
      <c r="AL47" t="s">
        <v>71</v>
      </c>
      <c r="AM47">
        <v>3</v>
      </c>
      <c r="AN47" t="s">
        <v>72</v>
      </c>
      <c r="AO47">
        <v>3</v>
      </c>
      <c r="AP47">
        <v>3</v>
      </c>
      <c r="AR47">
        <v>1.3333333333333333</v>
      </c>
      <c r="AS47" t="s">
        <v>208</v>
      </c>
      <c r="AT47">
        <v>3</v>
      </c>
      <c r="AU47">
        <v>18</v>
      </c>
      <c r="AV47" t="s">
        <v>210</v>
      </c>
    </row>
    <row r="48" spans="2:48" x14ac:dyDescent="0.25">
      <c r="B48" t="s">
        <v>205</v>
      </c>
      <c r="C48" t="s">
        <v>206</v>
      </c>
      <c r="D48">
        <v>6</v>
      </c>
      <c r="E48" t="s">
        <v>63</v>
      </c>
      <c r="F48" t="s">
        <v>74</v>
      </c>
      <c r="G48" t="s">
        <v>169</v>
      </c>
      <c r="H48">
        <v>230</v>
      </c>
      <c r="I48">
        <v>846.2</v>
      </c>
      <c r="J48" t="s">
        <v>66</v>
      </c>
      <c r="K48">
        <v>75995.775591159632</v>
      </c>
      <c r="L48">
        <v>417.62801000000007</v>
      </c>
      <c r="M48">
        <v>0.49353345544788474</v>
      </c>
      <c r="N48">
        <v>4</v>
      </c>
      <c r="P48">
        <v>230</v>
      </c>
      <c r="Q48">
        <v>3</v>
      </c>
      <c r="R48">
        <v>2.318273144093555E-2</v>
      </c>
      <c r="S48">
        <v>5</v>
      </c>
      <c r="T48">
        <v>0.5</v>
      </c>
      <c r="U48">
        <v>5</v>
      </c>
      <c r="V48">
        <v>0.13763412904750649</v>
      </c>
      <c r="W48">
        <v>2</v>
      </c>
      <c r="X48">
        <v>0.27603285275348616</v>
      </c>
      <c r="Y48">
        <v>3</v>
      </c>
      <c r="Z48">
        <v>3.6</v>
      </c>
      <c r="AB48">
        <v>3.8</v>
      </c>
      <c r="AC48" t="s">
        <v>207</v>
      </c>
      <c r="AD48" t="s">
        <v>67</v>
      </c>
      <c r="AE48">
        <v>3</v>
      </c>
      <c r="AF48" t="s">
        <v>111</v>
      </c>
      <c r="AG48">
        <v>3</v>
      </c>
      <c r="AH48" t="s">
        <v>117</v>
      </c>
      <c r="AI48">
        <v>3</v>
      </c>
      <c r="AJ48" t="s">
        <v>70</v>
      </c>
      <c r="AK48">
        <v>3</v>
      </c>
      <c r="AL48" t="s">
        <v>71</v>
      </c>
      <c r="AM48">
        <v>3</v>
      </c>
      <c r="AN48" t="s">
        <v>72</v>
      </c>
      <c r="AO48">
        <v>3</v>
      </c>
      <c r="AP48">
        <v>3</v>
      </c>
      <c r="AR48">
        <v>1.2666666666666666</v>
      </c>
      <c r="AS48" t="s">
        <v>208</v>
      </c>
      <c r="AT48">
        <v>4</v>
      </c>
      <c r="AU48">
        <v>24</v>
      </c>
      <c r="AV48" t="s">
        <v>209</v>
      </c>
    </row>
    <row r="49" spans="2:48" x14ac:dyDescent="0.25">
      <c r="B49" t="s">
        <v>205</v>
      </c>
      <c r="C49" t="s">
        <v>206</v>
      </c>
      <c r="D49">
        <v>6</v>
      </c>
      <c r="E49" t="s">
        <v>73</v>
      </c>
      <c r="F49" t="s">
        <v>74</v>
      </c>
      <c r="G49" t="s">
        <v>170</v>
      </c>
      <c r="H49">
        <v>180</v>
      </c>
      <c r="I49">
        <v>187.75959999999998</v>
      </c>
      <c r="J49" t="s">
        <v>66</v>
      </c>
      <c r="K49">
        <v>85155.319148936163</v>
      </c>
      <c r="L49">
        <v>28.013400000000001</v>
      </c>
      <c r="M49">
        <v>0.14919823007718383</v>
      </c>
      <c r="N49">
        <v>2</v>
      </c>
      <c r="P49">
        <v>180</v>
      </c>
      <c r="Q49">
        <v>5</v>
      </c>
      <c r="R49">
        <v>4.7872340425531922E-2</v>
      </c>
      <c r="S49">
        <v>5</v>
      </c>
      <c r="T49">
        <v>0.55000000000000004</v>
      </c>
      <c r="U49">
        <v>5</v>
      </c>
      <c r="V49">
        <v>0.30038410818940819</v>
      </c>
      <c r="W49">
        <v>3</v>
      </c>
      <c r="X49">
        <v>0.3801648490942674</v>
      </c>
      <c r="Y49">
        <v>4</v>
      </c>
      <c r="Z49">
        <v>4.4000000000000004</v>
      </c>
      <c r="AB49">
        <v>3.2</v>
      </c>
      <c r="AC49" t="s">
        <v>207</v>
      </c>
      <c r="AD49" t="s">
        <v>67</v>
      </c>
      <c r="AE49">
        <v>3</v>
      </c>
      <c r="AF49" t="s">
        <v>111</v>
      </c>
      <c r="AG49">
        <v>3</v>
      </c>
      <c r="AH49" t="s">
        <v>171</v>
      </c>
      <c r="AI49">
        <v>3</v>
      </c>
      <c r="AJ49" t="s">
        <v>70</v>
      </c>
      <c r="AK49">
        <v>3</v>
      </c>
      <c r="AL49" t="s">
        <v>71</v>
      </c>
      <c r="AM49">
        <v>3</v>
      </c>
      <c r="AN49" t="s">
        <v>72</v>
      </c>
      <c r="AO49">
        <v>3</v>
      </c>
      <c r="AP49">
        <v>3</v>
      </c>
      <c r="AR49">
        <v>1.0666666666666667</v>
      </c>
      <c r="AS49" t="s">
        <v>208</v>
      </c>
      <c r="AT49">
        <v>2</v>
      </c>
      <c r="AU49">
        <v>12</v>
      </c>
      <c r="AV49" t="s">
        <v>212</v>
      </c>
    </row>
    <row r="50" spans="2:48" x14ac:dyDescent="0.25">
      <c r="B50" t="s">
        <v>205</v>
      </c>
      <c r="C50" t="s">
        <v>206</v>
      </c>
      <c r="D50">
        <v>6</v>
      </c>
      <c r="E50" t="s">
        <v>73</v>
      </c>
      <c r="F50" t="s">
        <v>74</v>
      </c>
      <c r="G50" t="s">
        <v>172</v>
      </c>
      <c r="H50">
        <v>250</v>
      </c>
      <c r="I50">
        <v>344.68689999999998</v>
      </c>
      <c r="J50" t="s">
        <v>66</v>
      </c>
      <c r="K50">
        <v>31328.571428571428</v>
      </c>
      <c r="L50">
        <v>93.556600000000003</v>
      </c>
      <c r="M50">
        <v>0.27142487863623482</v>
      </c>
      <c r="N50">
        <v>3</v>
      </c>
      <c r="P50">
        <v>250</v>
      </c>
      <c r="Q50">
        <v>4</v>
      </c>
      <c r="R50">
        <v>0.10714285714285714</v>
      </c>
      <c r="S50">
        <v>4</v>
      </c>
      <c r="T50">
        <v>0.55000000000000004</v>
      </c>
      <c r="U50">
        <v>5</v>
      </c>
      <c r="V50">
        <v>7.3109828078757849E-2</v>
      </c>
      <c r="W50">
        <v>2</v>
      </c>
      <c r="X50">
        <v>0.28550229208014583</v>
      </c>
      <c r="Y50">
        <v>3</v>
      </c>
      <c r="Z50">
        <v>3.6</v>
      </c>
      <c r="AB50">
        <v>3.3</v>
      </c>
      <c r="AC50" t="s">
        <v>207</v>
      </c>
      <c r="AD50" t="s">
        <v>67</v>
      </c>
      <c r="AE50">
        <v>3</v>
      </c>
      <c r="AF50" t="s">
        <v>111</v>
      </c>
      <c r="AG50">
        <v>3</v>
      </c>
      <c r="AH50" t="s">
        <v>173</v>
      </c>
      <c r="AI50">
        <v>3</v>
      </c>
      <c r="AJ50" t="s">
        <v>70</v>
      </c>
      <c r="AK50">
        <v>3</v>
      </c>
      <c r="AL50" t="s">
        <v>71</v>
      </c>
      <c r="AM50">
        <v>3</v>
      </c>
      <c r="AN50" t="s">
        <v>72</v>
      </c>
      <c r="AO50">
        <v>3</v>
      </c>
      <c r="AP50">
        <v>3</v>
      </c>
      <c r="AR50">
        <v>1.0999999999999999</v>
      </c>
      <c r="AS50" t="s">
        <v>208</v>
      </c>
      <c r="AT50">
        <v>3</v>
      </c>
      <c r="AU50">
        <v>18</v>
      </c>
      <c r="AV50" t="s">
        <v>210</v>
      </c>
    </row>
    <row r="51" spans="2:48" x14ac:dyDescent="0.25">
      <c r="B51" t="s">
        <v>205</v>
      </c>
      <c r="C51" t="s">
        <v>206</v>
      </c>
      <c r="D51">
        <v>6</v>
      </c>
      <c r="E51" t="s">
        <v>63</v>
      </c>
      <c r="F51" t="s">
        <v>64</v>
      </c>
      <c r="G51" t="s">
        <v>174</v>
      </c>
      <c r="H51">
        <v>445</v>
      </c>
      <c r="I51">
        <v>276.44799999999998</v>
      </c>
      <c r="J51" t="s">
        <v>66</v>
      </c>
      <c r="K51">
        <v>113545</v>
      </c>
      <c r="L51">
        <v>138.4539</v>
      </c>
      <c r="M51">
        <v>0.50083162113670565</v>
      </c>
      <c r="N51">
        <v>5</v>
      </c>
      <c r="P51">
        <v>445</v>
      </c>
      <c r="Q51">
        <v>3</v>
      </c>
      <c r="R51">
        <v>2.5000000000000001E-2</v>
      </c>
      <c r="S51">
        <v>5</v>
      </c>
      <c r="T51">
        <v>0.55000000000000004</v>
      </c>
      <c r="U51">
        <v>5</v>
      </c>
      <c r="V51">
        <v>0.39067021646023847</v>
      </c>
      <c r="W51">
        <v>4</v>
      </c>
      <c r="X51">
        <v>0.49916801713161252</v>
      </c>
      <c r="Y51">
        <v>4</v>
      </c>
      <c r="Z51">
        <v>4.2</v>
      </c>
      <c r="AB51">
        <v>4.5999999999999996</v>
      </c>
      <c r="AC51" t="s">
        <v>211</v>
      </c>
      <c r="AD51" t="s">
        <v>67</v>
      </c>
      <c r="AE51">
        <v>3</v>
      </c>
      <c r="AF51" t="s">
        <v>111</v>
      </c>
      <c r="AG51">
        <v>3</v>
      </c>
      <c r="AH51" t="s">
        <v>117</v>
      </c>
      <c r="AI51">
        <v>3</v>
      </c>
      <c r="AJ51" t="s">
        <v>70</v>
      </c>
      <c r="AK51">
        <v>3</v>
      </c>
      <c r="AL51" t="s">
        <v>71</v>
      </c>
      <c r="AM51">
        <v>3</v>
      </c>
      <c r="AN51" t="s">
        <v>72</v>
      </c>
      <c r="AO51">
        <v>3</v>
      </c>
      <c r="AP51">
        <v>3</v>
      </c>
      <c r="AR51">
        <v>1.5333333333333332</v>
      </c>
      <c r="AS51" t="s">
        <v>208</v>
      </c>
      <c r="AT51">
        <v>4</v>
      </c>
      <c r="AU51">
        <v>24</v>
      </c>
      <c r="AV51" t="s">
        <v>209</v>
      </c>
    </row>
    <row r="52" spans="2:48" x14ac:dyDescent="0.25">
      <c r="B52" t="s">
        <v>205</v>
      </c>
      <c r="C52" t="s">
        <v>206</v>
      </c>
      <c r="D52">
        <v>6</v>
      </c>
      <c r="E52" t="s">
        <v>73</v>
      </c>
      <c r="F52" t="s">
        <v>64</v>
      </c>
      <c r="G52" t="s">
        <v>175</v>
      </c>
      <c r="H52">
        <v>30</v>
      </c>
      <c r="I52">
        <v>1199.1599999999999</v>
      </c>
      <c r="J52" t="s">
        <v>66</v>
      </c>
      <c r="K52">
        <v>130392.43027888447</v>
      </c>
      <c r="L52">
        <v>292.15283270000003</v>
      </c>
      <c r="M52">
        <v>0.24363123578171392</v>
      </c>
      <c r="N52">
        <v>3</v>
      </c>
      <c r="P52">
        <v>30</v>
      </c>
      <c r="Q52">
        <v>2</v>
      </c>
      <c r="R52">
        <v>5.9760956175298804E-3</v>
      </c>
      <c r="S52">
        <v>5</v>
      </c>
      <c r="T52">
        <v>0.55000000000000004</v>
      </c>
      <c r="U52">
        <v>5</v>
      </c>
      <c r="V52">
        <v>0.37676373461423002</v>
      </c>
      <c r="W52">
        <v>4</v>
      </c>
      <c r="X52">
        <v>0.50173704926782092</v>
      </c>
      <c r="Y52">
        <v>5</v>
      </c>
      <c r="Z52">
        <v>4.2</v>
      </c>
      <c r="AB52">
        <v>3.6</v>
      </c>
      <c r="AC52" t="s">
        <v>207</v>
      </c>
      <c r="AD52" t="s">
        <v>67</v>
      </c>
      <c r="AE52">
        <v>3</v>
      </c>
      <c r="AF52" t="s">
        <v>111</v>
      </c>
      <c r="AG52">
        <v>3</v>
      </c>
      <c r="AH52" t="s">
        <v>176</v>
      </c>
      <c r="AI52">
        <v>3</v>
      </c>
      <c r="AJ52" t="s">
        <v>70</v>
      </c>
      <c r="AK52">
        <v>3</v>
      </c>
      <c r="AL52" t="s">
        <v>71</v>
      </c>
      <c r="AM52">
        <v>3</v>
      </c>
      <c r="AN52" t="s">
        <v>72</v>
      </c>
      <c r="AO52">
        <v>3</v>
      </c>
      <c r="AP52">
        <v>3</v>
      </c>
      <c r="AR52">
        <v>1.2</v>
      </c>
      <c r="AS52" t="s">
        <v>208</v>
      </c>
      <c r="AT52">
        <v>3</v>
      </c>
      <c r="AU52">
        <v>18</v>
      </c>
      <c r="AV52" t="s">
        <v>210</v>
      </c>
    </row>
    <row r="53" spans="2:48" x14ac:dyDescent="0.25">
      <c r="B53" t="s">
        <v>205</v>
      </c>
      <c r="C53" t="s">
        <v>206</v>
      </c>
      <c r="D53">
        <v>6</v>
      </c>
      <c r="E53" t="s">
        <v>73</v>
      </c>
      <c r="F53" t="s">
        <v>74</v>
      </c>
      <c r="G53" t="s">
        <v>177</v>
      </c>
      <c r="H53">
        <v>300</v>
      </c>
      <c r="I53">
        <v>93.6173</v>
      </c>
      <c r="J53" t="s">
        <v>97</v>
      </c>
      <c r="K53">
        <v>180000</v>
      </c>
      <c r="L53">
        <v>15.747800000000002</v>
      </c>
      <c r="M53">
        <v>0.16821463554278965</v>
      </c>
      <c r="N53">
        <v>3</v>
      </c>
      <c r="P53">
        <v>300</v>
      </c>
      <c r="Q53">
        <v>4</v>
      </c>
      <c r="R53">
        <v>0</v>
      </c>
      <c r="S53">
        <v>5</v>
      </c>
      <c r="T53">
        <v>0.55000000000000004</v>
      </c>
      <c r="U53">
        <v>5</v>
      </c>
      <c r="V53">
        <v>0.128181436550723</v>
      </c>
      <c r="W53">
        <v>2</v>
      </c>
      <c r="X53">
        <v>0</v>
      </c>
      <c r="Y53">
        <v>0</v>
      </c>
      <c r="Z53">
        <v>3.2</v>
      </c>
      <c r="AB53">
        <v>3.1</v>
      </c>
      <c r="AC53" t="s">
        <v>207</v>
      </c>
      <c r="AD53" t="s">
        <v>82</v>
      </c>
      <c r="AE53">
        <v>4</v>
      </c>
      <c r="AF53" t="s">
        <v>121</v>
      </c>
      <c r="AH53" t="s">
        <v>178</v>
      </c>
      <c r="AI53">
        <v>3</v>
      </c>
      <c r="AJ53" t="s">
        <v>70</v>
      </c>
      <c r="AK53">
        <v>3</v>
      </c>
      <c r="AL53" t="s">
        <v>71</v>
      </c>
      <c r="AM53">
        <v>3</v>
      </c>
      <c r="AN53" t="s">
        <v>72</v>
      </c>
      <c r="AO53">
        <v>3</v>
      </c>
      <c r="AP53">
        <v>2.6666666666666665</v>
      </c>
      <c r="AR53">
        <v>1.1625000000000001</v>
      </c>
      <c r="AS53" t="s">
        <v>208</v>
      </c>
      <c r="AT53">
        <v>2</v>
      </c>
      <c r="AU53">
        <v>12</v>
      </c>
      <c r="AV53" t="s">
        <v>212</v>
      </c>
    </row>
    <row r="54" spans="2:48" x14ac:dyDescent="0.25">
      <c r="B54" t="s">
        <v>205</v>
      </c>
      <c r="C54" t="s">
        <v>206</v>
      </c>
      <c r="D54">
        <v>6</v>
      </c>
      <c r="E54" t="s">
        <v>73</v>
      </c>
      <c r="F54" t="s">
        <v>64</v>
      </c>
      <c r="G54" t="s">
        <v>179</v>
      </c>
      <c r="H54">
        <v>485</v>
      </c>
      <c r="I54">
        <v>783.81659999999999</v>
      </c>
      <c r="J54" t="s">
        <v>66</v>
      </c>
      <c r="K54">
        <v>153130.3448275862</v>
      </c>
      <c r="L54">
        <v>639.79899999999998</v>
      </c>
      <c r="M54">
        <v>0.81626109985422612</v>
      </c>
      <c r="N54">
        <v>5</v>
      </c>
      <c r="P54">
        <v>485</v>
      </c>
      <c r="Q54">
        <v>4</v>
      </c>
      <c r="R54">
        <v>0</v>
      </c>
      <c r="S54">
        <v>5</v>
      </c>
      <c r="T54">
        <v>0.55000000000000004</v>
      </c>
      <c r="U54">
        <v>5</v>
      </c>
      <c r="V54">
        <v>8.8796282191522857E-2</v>
      </c>
      <c r="W54">
        <v>2</v>
      </c>
      <c r="X54">
        <v>5.4524999853282005E-2</v>
      </c>
      <c r="Y54">
        <v>2</v>
      </c>
      <c r="Z54">
        <v>3.6</v>
      </c>
      <c r="AB54">
        <v>4.3</v>
      </c>
      <c r="AC54" t="s">
        <v>211</v>
      </c>
      <c r="AD54" t="s">
        <v>67</v>
      </c>
      <c r="AE54">
        <v>3</v>
      </c>
      <c r="AF54" t="s">
        <v>111</v>
      </c>
      <c r="AG54">
        <v>3</v>
      </c>
      <c r="AH54" t="s">
        <v>180</v>
      </c>
      <c r="AI54">
        <v>3</v>
      </c>
      <c r="AJ54" t="s">
        <v>70</v>
      </c>
      <c r="AK54">
        <v>3</v>
      </c>
      <c r="AL54" t="s">
        <v>71</v>
      </c>
      <c r="AM54">
        <v>3</v>
      </c>
      <c r="AN54" t="s">
        <v>72</v>
      </c>
      <c r="AO54">
        <v>3</v>
      </c>
      <c r="AP54">
        <v>3</v>
      </c>
      <c r="AR54">
        <v>1.4333333333333333</v>
      </c>
      <c r="AS54" t="s">
        <v>208</v>
      </c>
      <c r="AT54">
        <v>4</v>
      </c>
      <c r="AU54">
        <v>24</v>
      </c>
      <c r="AV54" t="s">
        <v>209</v>
      </c>
    </row>
    <row r="55" spans="2:48" x14ac:dyDescent="0.25">
      <c r="B55" t="s">
        <v>205</v>
      </c>
      <c r="C55" t="s">
        <v>206</v>
      </c>
      <c r="D55">
        <v>6</v>
      </c>
      <c r="E55" t="s">
        <v>73</v>
      </c>
      <c r="F55" t="s">
        <v>64</v>
      </c>
      <c r="G55" t="s">
        <v>181</v>
      </c>
      <c r="H55">
        <v>455</v>
      </c>
      <c r="I55">
        <v>978.0809999999999</v>
      </c>
      <c r="J55" t="s">
        <v>66</v>
      </c>
      <c r="K55">
        <v>160170.65606361828</v>
      </c>
      <c r="L55">
        <v>163.81093000000001</v>
      </c>
      <c r="M55">
        <v>0.16748196723993211</v>
      </c>
      <c r="N55">
        <v>3</v>
      </c>
      <c r="P55">
        <v>455</v>
      </c>
      <c r="Q55">
        <v>4</v>
      </c>
      <c r="R55">
        <v>8.9463220675944331E-3</v>
      </c>
      <c r="S55">
        <v>5</v>
      </c>
      <c r="T55">
        <v>0.55000000000000004</v>
      </c>
      <c r="U55">
        <v>5</v>
      </c>
      <c r="V55">
        <v>0.30856340119069897</v>
      </c>
      <c r="W55">
        <v>3</v>
      </c>
      <c r="X55">
        <v>0.80962824142376755</v>
      </c>
      <c r="Y55">
        <v>5</v>
      </c>
      <c r="Z55">
        <v>4.4000000000000004</v>
      </c>
      <c r="AB55">
        <v>3.7</v>
      </c>
      <c r="AC55" t="s">
        <v>207</v>
      </c>
      <c r="AD55" t="s">
        <v>67</v>
      </c>
      <c r="AE55">
        <v>3</v>
      </c>
      <c r="AF55" t="s">
        <v>76</v>
      </c>
      <c r="AG55">
        <v>3</v>
      </c>
      <c r="AH55" t="s">
        <v>182</v>
      </c>
      <c r="AI55">
        <v>3</v>
      </c>
      <c r="AJ55" t="s">
        <v>70</v>
      </c>
      <c r="AK55">
        <v>3</v>
      </c>
      <c r="AL55" t="s">
        <v>71</v>
      </c>
      <c r="AM55">
        <v>3</v>
      </c>
      <c r="AN55" t="s">
        <v>72</v>
      </c>
      <c r="AO55">
        <v>3</v>
      </c>
      <c r="AP55">
        <v>3</v>
      </c>
      <c r="AR55">
        <v>1.2333333333333334</v>
      </c>
      <c r="AS55" t="s">
        <v>208</v>
      </c>
      <c r="AT55">
        <v>2</v>
      </c>
      <c r="AU55">
        <v>12</v>
      </c>
      <c r="AV55" t="s">
        <v>212</v>
      </c>
    </row>
    <row r="56" spans="2:48" x14ac:dyDescent="0.25">
      <c r="B56" t="s">
        <v>205</v>
      </c>
      <c r="C56" t="s">
        <v>206</v>
      </c>
      <c r="D56">
        <v>6</v>
      </c>
      <c r="E56" t="s">
        <v>73</v>
      </c>
      <c r="F56" t="s">
        <v>64</v>
      </c>
      <c r="G56" t="s">
        <v>183</v>
      </c>
      <c r="H56">
        <v>150</v>
      </c>
      <c r="I56">
        <v>582.13940000000002</v>
      </c>
      <c r="J56" t="s">
        <v>66</v>
      </c>
      <c r="K56">
        <v>49673.43018369552</v>
      </c>
      <c r="L56">
        <v>387.01299999999998</v>
      </c>
      <c r="M56">
        <v>0.66481155544531079</v>
      </c>
      <c r="N56">
        <v>5</v>
      </c>
      <c r="P56">
        <v>150</v>
      </c>
      <c r="Q56">
        <v>3</v>
      </c>
      <c r="R56">
        <v>5.4028094609196768E-2</v>
      </c>
      <c r="S56">
        <v>4</v>
      </c>
      <c r="T56">
        <v>0.55000000000000004</v>
      </c>
      <c r="U56">
        <v>5</v>
      </c>
      <c r="V56">
        <v>8.5845417781376762E-2</v>
      </c>
      <c r="W56">
        <v>2</v>
      </c>
      <c r="X56">
        <v>8.6412979434135534E-2</v>
      </c>
      <c r="Y56">
        <v>2</v>
      </c>
      <c r="Z56">
        <v>3.2</v>
      </c>
      <c r="AB56">
        <v>4.0999999999999996</v>
      </c>
      <c r="AC56" t="s">
        <v>211</v>
      </c>
      <c r="AD56" t="s">
        <v>67</v>
      </c>
      <c r="AE56">
        <v>3</v>
      </c>
      <c r="AF56" t="s">
        <v>76</v>
      </c>
      <c r="AG56">
        <v>3</v>
      </c>
      <c r="AH56" t="s">
        <v>182</v>
      </c>
      <c r="AI56">
        <v>3</v>
      </c>
      <c r="AJ56" t="s">
        <v>70</v>
      </c>
      <c r="AK56">
        <v>3</v>
      </c>
      <c r="AL56" t="s">
        <v>71</v>
      </c>
      <c r="AM56">
        <v>3</v>
      </c>
      <c r="AN56" t="s">
        <v>72</v>
      </c>
      <c r="AO56">
        <v>3</v>
      </c>
      <c r="AP56">
        <v>3</v>
      </c>
      <c r="AR56">
        <v>1.3666666666666665</v>
      </c>
      <c r="AS56" t="s">
        <v>208</v>
      </c>
      <c r="AT56">
        <v>4</v>
      </c>
      <c r="AU56">
        <v>24</v>
      </c>
      <c r="AV56" t="s">
        <v>209</v>
      </c>
    </row>
    <row r="57" spans="2:48" x14ac:dyDescent="0.25">
      <c r="B57" t="s">
        <v>205</v>
      </c>
      <c r="C57" t="s">
        <v>206</v>
      </c>
      <c r="D57">
        <v>6</v>
      </c>
      <c r="E57" t="s">
        <v>73</v>
      </c>
      <c r="F57" t="s">
        <v>74</v>
      </c>
      <c r="G57" t="s">
        <v>184</v>
      </c>
      <c r="H57">
        <v>195</v>
      </c>
      <c r="I57">
        <v>312.33689999999996</v>
      </c>
      <c r="J57" t="s">
        <v>97</v>
      </c>
      <c r="K57">
        <v>17072.877896506183</v>
      </c>
      <c r="L57">
        <v>112.166</v>
      </c>
      <c r="M57">
        <v>0.35911863119599385</v>
      </c>
      <c r="N57">
        <v>4</v>
      </c>
      <c r="P57">
        <v>195</v>
      </c>
      <c r="Q57">
        <v>3</v>
      </c>
      <c r="R57">
        <v>0</v>
      </c>
      <c r="S57">
        <v>5</v>
      </c>
      <c r="T57">
        <v>0.55000000000000004</v>
      </c>
      <c r="U57">
        <v>5</v>
      </c>
      <c r="V57">
        <v>0.16000030736041759</v>
      </c>
      <c r="W57">
        <v>3</v>
      </c>
      <c r="X57">
        <v>0.10499848080710285</v>
      </c>
      <c r="Y57">
        <v>2</v>
      </c>
      <c r="Z57">
        <v>3.6</v>
      </c>
      <c r="AB57">
        <v>3.8</v>
      </c>
      <c r="AC57" t="s">
        <v>207</v>
      </c>
      <c r="AD57" t="s">
        <v>82</v>
      </c>
      <c r="AE57">
        <v>4</v>
      </c>
      <c r="AF57" t="s">
        <v>121</v>
      </c>
      <c r="AH57" t="s">
        <v>117</v>
      </c>
      <c r="AI57">
        <v>3</v>
      </c>
      <c r="AJ57" t="s">
        <v>70</v>
      </c>
      <c r="AK57">
        <v>3</v>
      </c>
      <c r="AL57" t="s">
        <v>71</v>
      </c>
      <c r="AM57">
        <v>3</v>
      </c>
      <c r="AN57" t="s">
        <v>72</v>
      </c>
      <c r="AO57">
        <v>3</v>
      </c>
      <c r="AP57">
        <v>2.6666666666666665</v>
      </c>
      <c r="AR57">
        <v>1.425</v>
      </c>
      <c r="AS57" t="s">
        <v>208</v>
      </c>
      <c r="AT57">
        <v>3</v>
      </c>
      <c r="AU57">
        <v>18</v>
      </c>
      <c r="AV57" t="s">
        <v>210</v>
      </c>
    </row>
    <row r="58" spans="2:48" x14ac:dyDescent="0.25">
      <c r="B58" t="s">
        <v>205</v>
      </c>
      <c r="C58" t="s">
        <v>206</v>
      </c>
      <c r="D58">
        <v>6</v>
      </c>
      <c r="E58" t="s">
        <v>73</v>
      </c>
      <c r="F58" t="s">
        <v>64</v>
      </c>
      <c r="G58" t="s">
        <v>185</v>
      </c>
      <c r="H58">
        <v>170</v>
      </c>
      <c r="I58">
        <v>511.495</v>
      </c>
      <c r="J58" t="s">
        <v>66</v>
      </c>
      <c r="K58">
        <v>47714.878892733563</v>
      </c>
      <c r="L58">
        <v>329.82569999999998</v>
      </c>
      <c r="M58">
        <v>0.6448268311518196</v>
      </c>
      <c r="N58">
        <v>5</v>
      </c>
      <c r="P58">
        <v>170</v>
      </c>
      <c r="Q58">
        <v>3</v>
      </c>
      <c r="R58">
        <v>1.7301038062283735E-2</v>
      </c>
      <c r="S58">
        <v>5</v>
      </c>
      <c r="T58">
        <v>0.55000000000000004</v>
      </c>
      <c r="U58">
        <v>5</v>
      </c>
      <c r="V58">
        <v>0.30510562175583339</v>
      </c>
      <c r="W58">
        <v>3</v>
      </c>
      <c r="X58">
        <v>0.35517453738550714</v>
      </c>
      <c r="Y58">
        <v>4</v>
      </c>
      <c r="Z58">
        <v>4</v>
      </c>
      <c r="AB58">
        <v>4.5</v>
      </c>
      <c r="AC58" t="s">
        <v>211</v>
      </c>
      <c r="AD58" t="s">
        <v>67</v>
      </c>
      <c r="AE58">
        <v>3</v>
      </c>
      <c r="AF58" t="s">
        <v>111</v>
      </c>
      <c r="AG58">
        <v>3</v>
      </c>
      <c r="AH58" t="s">
        <v>186</v>
      </c>
      <c r="AI58">
        <v>3</v>
      </c>
      <c r="AJ58" t="s">
        <v>70</v>
      </c>
      <c r="AK58">
        <v>3</v>
      </c>
      <c r="AL58" t="s">
        <v>71</v>
      </c>
      <c r="AM58">
        <v>3</v>
      </c>
      <c r="AN58" t="s">
        <v>72</v>
      </c>
      <c r="AO58">
        <v>3</v>
      </c>
      <c r="AP58">
        <v>3</v>
      </c>
      <c r="AR58">
        <v>1.5</v>
      </c>
      <c r="AS58" t="s">
        <v>208</v>
      </c>
      <c r="AT58">
        <v>4</v>
      </c>
      <c r="AU58">
        <v>24</v>
      </c>
      <c r="AV58" t="s">
        <v>209</v>
      </c>
    </row>
    <row r="59" spans="2:48" x14ac:dyDescent="0.25">
      <c r="B59" t="s">
        <v>205</v>
      </c>
      <c r="C59" t="s">
        <v>206</v>
      </c>
      <c r="D59">
        <v>6</v>
      </c>
      <c r="E59" t="s">
        <v>73</v>
      </c>
      <c r="F59" t="s">
        <v>74</v>
      </c>
      <c r="G59" t="s">
        <v>187</v>
      </c>
      <c r="H59">
        <v>509</v>
      </c>
      <c r="I59">
        <v>1021.4001000000001</v>
      </c>
      <c r="J59" t="s">
        <v>188</v>
      </c>
      <c r="K59">
        <v>241.85357596275924</v>
      </c>
      <c r="L59">
        <v>102.23089999999999</v>
      </c>
      <c r="M59">
        <v>0.10008898569718172</v>
      </c>
      <c r="N59">
        <v>2</v>
      </c>
      <c r="P59">
        <v>509</v>
      </c>
      <c r="Q59">
        <v>5</v>
      </c>
      <c r="R59">
        <v>4.7608971646212438E-3</v>
      </c>
      <c r="S59">
        <v>5</v>
      </c>
      <c r="T59">
        <v>0.55000000000000004</v>
      </c>
      <c r="U59">
        <v>5</v>
      </c>
      <c r="V59">
        <v>0.55523785439222095</v>
      </c>
      <c r="W59">
        <v>5</v>
      </c>
      <c r="X59">
        <v>1.5126393662973012E-2</v>
      </c>
      <c r="Y59">
        <v>1</v>
      </c>
      <c r="Z59">
        <v>4.2</v>
      </c>
      <c r="AB59">
        <v>3.1</v>
      </c>
      <c r="AC59" t="s">
        <v>207</v>
      </c>
      <c r="AD59" t="s">
        <v>82</v>
      </c>
      <c r="AE59">
        <v>4</v>
      </c>
      <c r="AF59" t="s">
        <v>165</v>
      </c>
      <c r="AG59">
        <v>2</v>
      </c>
      <c r="AH59" t="s">
        <v>117</v>
      </c>
      <c r="AI59">
        <v>3</v>
      </c>
      <c r="AJ59" t="s">
        <v>70</v>
      </c>
      <c r="AK59">
        <v>3</v>
      </c>
      <c r="AL59" t="s">
        <v>71</v>
      </c>
      <c r="AM59">
        <v>3</v>
      </c>
      <c r="AN59" t="s">
        <v>72</v>
      </c>
      <c r="AO59">
        <v>3</v>
      </c>
      <c r="AP59">
        <v>3</v>
      </c>
      <c r="AR59">
        <v>1.0333333333333334</v>
      </c>
      <c r="AS59" t="s">
        <v>208</v>
      </c>
      <c r="AT59">
        <v>1</v>
      </c>
      <c r="AU59">
        <v>6</v>
      </c>
      <c r="AV59" t="s">
        <v>215</v>
      </c>
    </row>
    <row r="60" spans="2:48" x14ac:dyDescent="0.25">
      <c r="B60" t="s">
        <v>205</v>
      </c>
      <c r="C60" t="s">
        <v>206</v>
      </c>
      <c r="D60">
        <v>6</v>
      </c>
      <c r="E60" t="s">
        <v>90</v>
      </c>
      <c r="F60" t="s">
        <v>64</v>
      </c>
      <c r="G60" t="s">
        <v>189</v>
      </c>
      <c r="H60">
        <v>51</v>
      </c>
      <c r="I60">
        <v>243.76519999999999</v>
      </c>
      <c r="J60" t="s">
        <v>66</v>
      </c>
      <c r="K60">
        <v>48456.637168141584</v>
      </c>
      <c r="L60">
        <v>161.00569999999999</v>
      </c>
      <c r="M60">
        <v>0.66049501733635485</v>
      </c>
      <c r="N60">
        <v>5</v>
      </c>
      <c r="P60">
        <v>51</v>
      </c>
      <c r="Q60">
        <v>1</v>
      </c>
      <c r="R60">
        <v>0</v>
      </c>
      <c r="S60">
        <v>5</v>
      </c>
      <c r="T60">
        <v>0.30000000000000004</v>
      </c>
      <c r="U60">
        <v>3</v>
      </c>
      <c r="V60">
        <v>0.13906825092342959</v>
      </c>
      <c r="W60">
        <v>2</v>
      </c>
      <c r="X60">
        <v>0.33950375197115917</v>
      </c>
      <c r="Y60">
        <v>4</v>
      </c>
      <c r="Z60">
        <v>3</v>
      </c>
      <c r="AB60">
        <v>4</v>
      </c>
      <c r="AC60" t="s">
        <v>207</v>
      </c>
      <c r="AD60" t="s">
        <v>67</v>
      </c>
      <c r="AE60">
        <v>3</v>
      </c>
      <c r="AF60" t="s">
        <v>68</v>
      </c>
      <c r="AG60">
        <v>3</v>
      </c>
      <c r="AH60" t="s">
        <v>190</v>
      </c>
      <c r="AI60">
        <v>3</v>
      </c>
      <c r="AJ60" t="s">
        <v>70</v>
      </c>
      <c r="AK60">
        <v>3</v>
      </c>
      <c r="AL60" t="s">
        <v>71</v>
      </c>
      <c r="AM60">
        <v>3</v>
      </c>
      <c r="AN60" t="s">
        <v>72</v>
      </c>
      <c r="AO60">
        <v>3</v>
      </c>
      <c r="AP60">
        <v>3</v>
      </c>
      <c r="AR60">
        <v>1.3333333333333333</v>
      </c>
      <c r="AS60" t="s">
        <v>208</v>
      </c>
      <c r="AT60">
        <v>4</v>
      </c>
      <c r="AU60">
        <v>24</v>
      </c>
      <c r="AV60" t="s">
        <v>209</v>
      </c>
    </row>
  </sheetData>
  <dataValidations count="1">
    <dataValidation type="decimal" errorStyle="warning" operator="greaterThan" allowBlank="1" showInputMessage="1" showErrorMessage="1" sqref="L1">
      <formula1>100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C1" zoomScaleNormal="100" workbookViewId="0">
      <selection activeCell="J4" sqref="J4:J7"/>
    </sheetView>
  </sheetViews>
  <sheetFormatPr defaultColWidth="8.85546875" defaultRowHeight="12.75" x14ac:dyDescent="0.2"/>
  <cols>
    <col min="1" max="3" width="15.7109375" style="63" customWidth="1"/>
    <col min="4" max="6" width="20.7109375" style="63" customWidth="1"/>
    <col min="7" max="13" width="15.7109375" style="63" customWidth="1"/>
    <col min="14" max="16384" width="8.85546875" style="63"/>
  </cols>
  <sheetData>
    <row r="1" spans="1:13" ht="28.9" customHeight="1" x14ac:dyDescent="0.2">
      <c r="A1" s="126" t="s">
        <v>191</v>
      </c>
      <c r="B1" s="128" t="s">
        <v>18</v>
      </c>
      <c r="C1" s="130" t="s">
        <v>19</v>
      </c>
      <c r="D1" s="132" t="s">
        <v>219</v>
      </c>
      <c r="E1" s="133"/>
      <c r="F1" s="134"/>
      <c r="G1" s="135" t="s">
        <v>220</v>
      </c>
      <c r="H1" s="137" t="s">
        <v>221</v>
      </c>
      <c r="I1" s="146" t="s">
        <v>10</v>
      </c>
      <c r="J1" s="148" t="s">
        <v>222</v>
      </c>
      <c r="K1" s="150" t="s">
        <v>223</v>
      </c>
      <c r="L1" s="118" t="s">
        <v>14</v>
      </c>
      <c r="M1" s="120" t="s">
        <v>222</v>
      </c>
    </row>
    <row r="2" spans="1:13" ht="24.6" customHeight="1" x14ac:dyDescent="0.2">
      <c r="A2" s="127"/>
      <c r="B2" s="129"/>
      <c r="C2" s="131"/>
      <c r="D2" s="39" t="s">
        <v>224</v>
      </c>
      <c r="E2" s="40" t="s">
        <v>225</v>
      </c>
      <c r="F2" s="41" t="s">
        <v>226</v>
      </c>
      <c r="G2" s="136"/>
      <c r="H2" s="138"/>
      <c r="I2" s="147"/>
      <c r="J2" s="149"/>
      <c r="K2" s="151"/>
      <c r="L2" s="119"/>
      <c r="M2" s="121"/>
    </row>
    <row r="3" spans="1:13" x14ac:dyDescent="0.2">
      <c r="A3" s="64"/>
      <c r="B3" s="65"/>
      <c r="C3" s="66"/>
      <c r="D3" s="64"/>
      <c r="E3" s="65"/>
      <c r="F3" s="66"/>
      <c r="G3" s="64"/>
      <c r="H3" s="66"/>
      <c r="I3" s="64"/>
      <c r="J3" s="66"/>
      <c r="K3" s="64"/>
      <c r="L3" s="65"/>
      <c r="M3" s="66"/>
    </row>
    <row r="4" spans="1:13" ht="67.900000000000006" customHeight="1" x14ac:dyDescent="0.2">
      <c r="A4" s="122" t="s">
        <v>227</v>
      </c>
      <c r="B4" s="122" t="s">
        <v>228</v>
      </c>
      <c r="C4" s="122" t="s">
        <v>229</v>
      </c>
      <c r="D4" s="67" t="s">
        <v>230</v>
      </c>
      <c r="E4" s="42" t="s">
        <v>231</v>
      </c>
      <c r="F4" s="43" t="s">
        <v>232</v>
      </c>
      <c r="G4" s="124" t="s">
        <v>274</v>
      </c>
      <c r="H4" s="125" t="s">
        <v>233</v>
      </c>
      <c r="I4" s="152" t="s">
        <v>234</v>
      </c>
      <c r="J4" s="153" t="s">
        <v>235</v>
      </c>
      <c r="K4" s="152">
        <v>20.68</v>
      </c>
      <c r="L4" s="139" t="s">
        <v>236</v>
      </c>
      <c r="M4" s="140" t="s">
        <v>237</v>
      </c>
    </row>
    <row r="5" spans="1:13" ht="63.75" x14ac:dyDescent="0.2">
      <c r="A5" s="122"/>
      <c r="B5" s="122"/>
      <c r="C5" s="122"/>
      <c r="D5" s="44" t="s">
        <v>238</v>
      </c>
      <c r="E5" s="42" t="s">
        <v>239</v>
      </c>
      <c r="F5" s="68" t="s">
        <v>240</v>
      </c>
      <c r="G5" s="124"/>
      <c r="H5" s="125"/>
      <c r="I5" s="152"/>
      <c r="J5" s="153"/>
      <c r="K5" s="152"/>
      <c r="L5" s="139"/>
      <c r="M5" s="141"/>
    </row>
    <row r="6" spans="1:13" ht="89.25" x14ac:dyDescent="0.2">
      <c r="A6" s="122"/>
      <c r="B6" s="122"/>
      <c r="C6" s="122"/>
      <c r="D6" s="44" t="s">
        <v>241</v>
      </c>
      <c r="E6" s="42" t="s">
        <v>242</v>
      </c>
      <c r="F6" s="43" t="s">
        <v>243</v>
      </c>
      <c r="G6" s="124"/>
      <c r="H6" s="125"/>
      <c r="I6" s="152"/>
      <c r="J6" s="153"/>
      <c r="K6" s="152"/>
      <c r="L6" s="139"/>
      <c r="M6" s="141"/>
    </row>
    <row r="7" spans="1:13" ht="25.5" x14ac:dyDescent="0.2">
      <c r="A7" s="123"/>
      <c r="B7" s="123"/>
      <c r="C7" s="123"/>
      <c r="D7" s="44" t="s">
        <v>244</v>
      </c>
      <c r="E7" s="42" t="s">
        <v>245</v>
      </c>
      <c r="F7" s="43" t="s">
        <v>246</v>
      </c>
      <c r="G7" s="124"/>
      <c r="H7" s="125"/>
      <c r="I7" s="152"/>
      <c r="J7" s="153"/>
      <c r="K7" s="152"/>
      <c r="L7" s="139"/>
      <c r="M7" s="142"/>
    </row>
    <row r="8" spans="1:13" x14ac:dyDescent="0.2">
      <c r="A8" s="45"/>
      <c r="B8" s="46"/>
      <c r="C8" s="47"/>
      <c r="D8" s="44"/>
      <c r="E8" s="42"/>
      <c r="F8" s="43"/>
      <c r="G8" s="48"/>
      <c r="H8" s="84"/>
      <c r="I8" s="85"/>
      <c r="J8" s="86"/>
      <c r="K8" s="85"/>
      <c r="L8" s="87"/>
      <c r="M8" s="84"/>
    </row>
    <row r="9" spans="1:13" ht="38.25" x14ac:dyDescent="0.2">
      <c r="A9" s="122" t="s">
        <v>227</v>
      </c>
      <c r="B9" s="69" t="s">
        <v>74</v>
      </c>
      <c r="C9" s="70" t="s">
        <v>247</v>
      </c>
      <c r="D9" s="67" t="s">
        <v>230</v>
      </c>
      <c r="E9" s="42" t="s">
        <v>248</v>
      </c>
      <c r="F9" s="49" t="s">
        <v>249</v>
      </c>
      <c r="G9" s="71" t="s">
        <v>275</v>
      </c>
      <c r="H9" s="88" t="s">
        <v>258</v>
      </c>
      <c r="I9" s="88" t="s">
        <v>250</v>
      </c>
      <c r="J9" s="143" t="s">
        <v>259</v>
      </c>
      <c r="K9" s="88">
        <v>14.28</v>
      </c>
      <c r="L9" s="88" t="s">
        <v>90</v>
      </c>
      <c r="M9" s="89" t="s">
        <v>257</v>
      </c>
    </row>
    <row r="10" spans="1:13" ht="63.75" x14ac:dyDescent="0.2">
      <c r="A10" s="122"/>
      <c r="B10" s="72"/>
      <c r="C10" s="73"/>
      <c r="D10" s="44" t="s">
        <v>238</v>
      </c>
      <c r="E10" s="74" t="s">
        <v>251</v>
      </c>
      <c r="F10" s="75" t="s">
        <v>252</v>
      </c>
      <c r="G10" s="76"/>
      <c r="H10" s="90"/>
      <c r="I10" s="90"/>
      <c r="J10" s="144"/>
      <c r="K10" s="90"/>
      <c r="L10" s="90"/>
      <c r="M10" s="90"/>
    </row>
    <row r="11" spans="1:13" ht="89.25" x14ac:dyDescent="0.2">
      <c r="A11" s="122"/>
      <c r="B11" s="72"/>
      <c r="C11" s="73"/>
      <c r="D11" s="44" t="s">
        <v>241</v>
      </c>
      <c r="E11" s="42" t="s">
        <v>253</v>
      </c>
      <c r="F11" s="49" t="s">
        <v>254</v>
      </c>
      <c r="G11" s="76"/>
      <c r="H11" s="90"/>
      <c r="I11" s="90"/>
      <c r="J11" s="144"/>
      <c r="K11" s="90"/>
      <c r="L11" s="90"/>
      <c r="M11" s="90"/>
    </row>
    <row r="12" spans="1:13" ht="51" x14ac:dyDescent="0.2">
      <c r="A12" s="122"/>
      <c r="B12" s="77"/>
      <c r="C12" s="78"/>
      <c r="D12" s="44" t="s">
        <v>244</v>
      </c>
      <c r="E12" s="42" t="s">
        <v>255</v>
      </c>
      <c r="F12" s="49" t="s">
        <v>256</v>
      </c>
      <c r="G12" s="79"/>
      <c r="H12" s="91"/>
      <c r="I12" s="91"/>
      <c r="J12" s="145"/>
      <c r="K12" s="91"/>
      <c r="L12" s="91"/>
      <c r="M12" s="91"/>
    </row>
  </sheetData>
  <mergeCells count="23">
    <mergeCell ref="A9:A12"/>
    <mergeCell ref="J9:J12"/>
    <mergeCell ref="I1:I2"/>
    <mergeCell ref="J1:J2"/>
    <mergeCell ref="K1:K2"/>
    <mergeCell ref="I4:I7"/>
    <mergeCell ref="J4:J7"/>
    <mergeCell ref="K4:K7"/>
    <mergeCell ref="L1:L2"/>
    <mergeCell ref="M1:M2"/>
    <mergeCell ref="A4:A7"/>
    <mergeCell ref="B4:B7"/>
    <mergeCell ref="C4:C7"/>
    <mergeCell ref="G4:G7"/>
    <mergeCell ref="H4:H7"/>
    <mergeCell ref="A1:A2"/>
    <mergeCell ref="B1:B2"/>
    <mergeCell ref="C1:C2"/>
    <mergeCell ref="D1:F1"/>
    <mergeCell ref="G1:G2"/>
    <mergeCell ref="H1:H2"/>
    <mergeCell ref="L4:L7"/>
    <mergeCell ref="M4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3.1.1 Crop_flood</vt:lpstr>
      <vt:lpstr>pivot</vt:lpstr>
      <vt:lpstr>crop_pivot</vt:lpstr>
      <vt:lpstr>Summary__flood</vt:lpstr>
      <vt:lpstr>'3.1.1 Crop_flood'!Print_Area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2020-06-16T02:44:56Z</dcterms:created>
  <dcterms:modified xsi:type="dcterms:W3CDTF">2020-06-24T15:15:49Z</dcterms:modified>
</cp:coreProperties>
</file>