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 activeTab="3"/>
  </bookViews>
  <sheets>
    <sheet name="3.1.1 Crop_SS" sheetId="1" r:id="rId1"/>
    <sheet name="Sheet1" sheetId="7" r:id="rId2"/>
    <sheet name="3.1.1 Crop_SLR Pivot" sheetId="2" r:id="rId3"/>
    <sheet name="Summary_SLR" sheetId="4" r:id="rId4"/>
  </sheets>
  <definedNames>
    <definedName name="_xlnm._FilterDatabase" localSheetId="2" hidden="1">'3.1.1 Crop_SLR Pivot'!$L$3:$L$165</definedName>
    <definedName name="_xlnm._FilterDatabase" localSheetId="0" hidden="1">'3.1.1 Crop_SS'!$D$1:$D$168</definedName>
    <definedName name="_xlnm.Print_Area" localSheetId="2">'3.1.1 Crop_SLR Pivot'!$A$2:$AV$36</definedName>
    <definedName name="_xlnm.Print_Area" localSheetId="0">'3.1.1 Crop_SS'!$A$1:$AU$39</definedName>
  </definedNames>
  <calcPr calcId="144525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7" i="1" l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6" i="1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" i="2"/>
  <c r="AU36" i="2" l="1"/>
  <c r="AP36" i="2"/>
  <c r="Z36" i="2"/>
  <c r="AB36" i="2" s="1"/>
  <c r="T36" i="2"/>
  <c r="AU35" i="2"/>
  <c r="AP35" i="2"/>
  <c r="AB35" i="2"/>
  <c r="AR35" i="2" s="1"/>
  <c r="AS35" i="2" s="1"/>
  <c r="Z35" i="2"/>
  <c r="AU34" i="2"/>
  <c r="AP34" i="2"/>
  <c r="AB34" i="2"/>
  <c r="AR34" i="2" s="1"/>
  <c r="AS34" i="2" s="1"/>
  <c r="Z34" i="2"/>
  <c r="AU33" i="2"/>
  <c r="AP33" i="2"/>
  <c r="AB33" i="2"/>
  <c r="AR33" i="2" s="1"/>
  <c r="AS33" i="2" s="1"/>
  <c r="Z33" i="2"/>
  <c r="AU32" i="2"/>
  <c r="AP32" i="2"/>
  <c r="AB32" i="2"/>
  <c r="AR32" i="2" s="1"/>
  <c r="AS32" i="2" s="1"/>
  <c r="Z32" i="2"/>
  <c r="AU31" i="2"/>
  <c r="AP31" i="2"/>
  <c r="AB31" i="2"/>
  <c r="AR31" i="2" s="1"/>
  <c r="AS31" i="2" s="1"/>
  <c r="Z31" i="2"/>
  <c r="AU30" i="2"/>
  <c r="AP30" i="2"/>
  <c r="AB30" i="2"/>
  <c r="AR30" i="2" s="1"/>
  <c r="AS30" i="2" s="1"/>
  <c r="Z30" i="2"/>
  <c r="AU29" i="2"/>
  <c r="AP29" i="2"/>
  <c r="AB29" i="2"/>
  <c r="AR29" i="2" s="1"/>
  <c r="AS29" i="2" s="1"/>
  <c r="Z29" i="2"/>
  <c r="AU28" i="2"/>
  <c r="AP28" i="2"/>
  <c r="AB28" i="2"/>
  <c r="AR28" i="2" s="1"/>
  <c r="AS28" i="2" s="1"/>
  <c r="Z28" i="2"/>
  <c r="AU27" i="2"/>
  <c r="AP27" i="2"/>
  <c r="AB27" i="2"/>
  <c r="AR27" i="2" s="1"/>
  <c r="AS27" i="2" s="1"/>
  <c r="Z27" i="2"/>
  <c r="T27" i="2"/>
  <c r="AU26" i="2"/>
  <c r="AP26" i="2"/>
  <c r="Z26" i="2"/>
  <c r="AB26" i="2" s="1"/>
  <c r="AU25" i="2"/>
  <c r="AP25" i="2"/>
  <c r="Z25" i="2"/>
  <c r="AB25" i="2" s="1"/>
  <c r="AU24" i="2"/>
  <c r="AP24" i="2"/>
  <c r="Z24" i="2"/>
  <c r="AB24" i="2" s="1"/>
  <c r="T24" i="2"/>
  <c r="AU23" i="2"/>
  <c r="AP23" i="2"/>
  <c r="AB23" i="2"/>
  <c r="AC23" i="2" s="1"/>
  <c r="Z23" i="2"/>
  <c r="T23" i="2"/>
  <c r="AU22" i="2"/>
  <c r="AP22" i="2"/>
  <c r="Z22" i="2"/>
  <c r="AB22" i="2" s="1"/>
  <c r="T22" i="2"/>
  <c r="AU21" i="2"/>
  <c r="AP21" i="2"/>
  <c r="AB21" i="2"/>
  <c r="AR21" i="2" s="1"/>
  <c r="AS21" i="2" s="1"/>
  <c r="Z21" i="2"/>
  <c r="T21" i="2"/>
  <c r="AU20" i="2"/>
  <c r="AP20" i="2"/>
  <c r="Z20" i="2"/>
  <c r="AB20" i="2" s="1"/>
  <c r="T20" i="2"/>
  <c r="AU19" i="2"/>
  <c r="AP19" i="2"/>
  <c r="AB19" i="2"/>
  <c r="AC19" i="2" s="1"/>
  <c r="Z19" i="2"/>
  <c r="T19" i="2"/>
  <c r="AU18" i="2"/>
  <c r="AP18" i="2"/>
  <c r="Z18" i="2"/>
  <c r="AB18" i="2" s="1"/>
  <c r="T18" i="2"/>
  <c r="AU17" i="2"/>
  <c r="AP17" i="2"/>
  <c r="AB17" i="2"/>
  <c r="AR17" i="2" s="1"/>
  <c r="AS17" i="2" s="1"/>
  <c r="Z17" i="2"/>
  <c r="T17" i="2"/>
  <c r="AU16" i="2"/>
  <c r="AP16" i="2"/>
  <c r="Z16" i="2"/>
  <c r="AB16" i="2" s="1"/>
  <c r="T16" i="2"/>
  <c r="AU15" i="2"/>
  <c r="AP15" i="2"/>
  <c r="AB15" i="2"/>
  <c r="AC15" i="2" s="1"/>
  <c r="Z15" i="2"/>
  <c r="T15" i="2"/>
  <c r="AU14" i="2"/>
  <c r="AP14" i="2"/>
  <c r="Z14" i="2"/>
  <c r="AB14" i="2" s="1"/>
  <c r="T14" i="2"/>
  <c r="AU13" i="2"/>
  <c r="AP13" i="2"/>
  <c r="AB13" i="2"/>
  <c r="AR13" i="2" s="1"/>
  <c r="AS13" i="2" s="1"/>
  <c r="Z13" i="2"/>
  <c r="T13" i="2"/>
  <c r="AU12" i="2"/>
  <c r="AP12" i="2"/>
  <c r="Z12" i="2"/>
  <c r="AB12" i="2" s="1"/>
  <c r="T12" i="2"/>
  <c r="AU11" i="2"/>
  <c r="AP11" i="2"/>
  <c r="AB11" i="2"/>
  <c r="AC11" i="2" s="1"/>
  <c r="Z11" i="2"/>
  <c r="T11" i="2"/>
  <c r="AU10" i="2"/>
  <c r="AP10" i="2"/>
  <c r="Z10" i="2"/>
  <c r="AB10" i="2" s="1"/>
  <c r="T10" i="2"/>
  <c r="AU9" i="2"/>
  <c r="AP9" i="2"/>
  <c r="AB9" i="2"/>
  <c r="AR9" i="2" s="1"/>
  <c r="AS9" i="2" s="1"/>
  <c r="Z9" i="2"/>
  <c r="T9" i="2"/>
  <c r="AU8" i="2"/>
  <c r="AP8" i="2"/>
  <c r="Z8" i="2"/>
  <c r="AB8" i="2" s="1"/>
  <c r="T8" i="2"/>
  <c r="AU7" i="2"/>
  <c r="AP7" i="2"/>
  <c r="AB7" i="2"/>
  <c r="AC7" i="2" s="1"/>
  <c r="Z7" i="2"/>
  <c r="T7" i="2"/>
  <c r="AU6" i="2"/>
  <c r="AP6" i="2"/>
  <c r="Z6" i="2"/>
  <c r="AB6" i="2" s="1"/>
  <c r="T6" i="2"/>
  <c r="AU5" i="2"/>
  <c r="AP5" i="2"/>
  <c r="AB5" i="2"/>
  <c r="AR5" i="2" s="1"/>
  <c r="AS5" i="2" s="1"/>
  <c r="Z5" i="2"/>
  <c r="T5" i="2"/>
  <c r="AU4" i="2"/>
  <c r="AP4" i="2"/>
  <c r="Z4" i="2"/>
  <c r="AB4" i="2" s="1"/>
  <c r="T4" i="2"/>
  <c r="AU3" i="2"/>
  <c r="AP3" i="2"/>
  <c r="AB3" i="2"/>
  <c r="AC3" i="2" s="1"/>
  <c r="Z3" i="2"/>
  <c r="T3" i="2"/>
  <c r="AR25" i="2" l="1"/>
  <c r="AS25" i="2" s="1"/>
  <c r="AC25" i="2"/>
  <c r="AR8" i="2"/>
  <c r="AS8" i="2" s="1"/>
  <c r="AC8" i="2"/>
  <c r="AR12" i="2"/>
  <c r="AS12" i="2" s="1"/>
  <c r="AC12" i="2"/>
  <c r="AR16" i="2"/>
  <c r="AS16" i="2" s="1"/>
  <c r="AC16" i="2"/>
  <c r="AR20" i="2"/>
  <c r="AS20" i="2" s="1"/>
  <c r="AC20" i="2"/>
  <c r="AR24" i="2"/>
  <c r="AS24" i="2" s="1"/>
  <c r="AC24" i="2"/>
  <c r="AC36" i="2"/>
  <c r="AR36" i="2"/>
  <c r="AS36" i="2" s="1"/>
  <c r="AR4" i="2"/>
  <c r="AS4" i="2" s="1"/>
  <c r="AC4" i="2"/>
  <c r="AR6" i="2"/>
  <c r="AS6" i="2" s="1"/>
  <c r="AC6" i="2"/>
  <c r="AC10" i="2"/>
  <c r="AR10" i="2"/>
  <c r="AS10" i="2" s="1"/>
  <c r="AR14" i="2"/>
  <c r="AS14" i="2" s="1"/>
  <c r="AC14" i="2"/>
  <c r="AC18" i="2"/>
  <c r="AR18" i="2"/>
  <c r="AS18" i="2" s="1"/>
  <c r="AC22" i="2"/>
  <c r="AR22" i="2"/>
  <c r="AS22" i="2" s="1"/>
  <c r="AR26" i="2"/>
  <c r="AS26" i="2" s="1"/>
  <c r="AC26" i="2"/>
  <c r="AR3" i="2"/>
  <c r="AS3" i="2" s="1"/>
  <c r="AC5" i="2"/>
  <c r="AR7" i="2"/>
  <c r="AS7" i="2" s="1"/>
  <c r="AC9" i="2"/>
  <c r="AR11" i="2"/>
  <c r="AS11" i="2" s="1"/>
  <c r="AC13" i="2"/>
  <c r="AR15" i="2"/>
  <c r="AS15" i="2" s="1"/>
  <c r="AC17" i="2"/>
  <c r="AR19" i="2"/>
  <c r="AS19" i="2" s="1"/>
  <c r="AC21" i="2"/>
  <c r="AR23" i="2"/>
  <c r="AS23" i="2" s="1"/>
  <c r="AC27" i="2"/>
  <c r="AC28" i="2"/>
  <c r="AC29" i="2"/>
  <c r="AC30" i="2"/>
  <c r="AC31" i="2"/>
  <c r="AC32" i="2"/>
  <c r="AC33" i="2"/>
  <c r="AC34" i="2"/>
  <c r="AC35" i="2"/>
  <c r="AT6" i="1"/>
  <c r="AT8" i="1"/>
  <c r="AO8" i="1"/>
  <c r="Y8" i="1"/>
  <c r="AA8" i="1" s="1"/>
  <c r="S8" i="1"/>
  <c r="AQ8" i="1" l="1"/>
  <c r="AR8" i="1" s="1"/>
  <c r="AB8" i="1"/>
  <c r="AT39" i="1"/>
  <c r="AO39" i="1"/>
  <c r="Y39" i="1"/>
  <c r="AA39" i="1" s="1"/>
  <c r="S39" i="1"/>
  <c r="AT38" i="1"/>
  <c r="AO38" i="1"/>
  <c r="Y38" i="1"/>
  <c r="AA38" i="1" s="1"/>
  <c r="AT37" i="1"/>
  <c r="AO37" i="1"/>
  <c r="Y37" i="1"/>
  <c r="AA37" i="1" s="1"/>
  <c r="AB37" i="1" s="1"/>
  <c r="AT36" i="1"/>
  <c r="AO36" i="1"/>
  <c r="Y36" i="1"/>
  <c r="AA36" i="1" s="1"/>
  <c r="AT35" i="1"/>
  <c r="AO35" i="1"/>
  <c r="Y35" i="1"/>
  <c r="AA35" i="1" s="1"/>
  <c r="AT34" i="1"/>
  <c r="AO34" i="1"/>
  <c r="Y34" i="1"/>
  <c r="AA34" i="1" s="1"/>
  <c r="AB34" i="1" s="1"/>
  <c r="AT33" i="1"/>
  <c r="AO33" i="1"/>
  <c r="Y33" i="1"/>
  <c r="AA33" i="1" s="1"/>
  <c r="AT32" i="1"/>
  <c r="AO32" i="1"/>
  <c r="Y32" i="1"/>
  <c r="AA32" i="1" s="1"/>
  <c r="AT31" i="1"/>
  <c r="AO31" i="1"/>
  <c r="Y31" i="1"/>
  <c r="AA31" i="1" s="1"/>
  <c r="AT30" i="1"/>
  <c r="AO30" i="1"/>
  <c r="Y30" i="1"/>
  <c r="AA30" i="1" s="1"/>
  <c r="S30" i="1"/>
  <c r="AT29" i="1"/>
  <c r="AO29" i="1"/>
  <c r="Y29" i="1"/>
  <c r="AA29" i="1" s="1"/>
  <c r="AT28" i="1"/>
  <c r="AO28" i="1"/>
  <c r="Y28" i="1"/>
  <c r="AA28" i="1" s="1"/>
  <c r="AT27" i="1"/>
  <c r="AO27" i="1"/>
  <c r="Y27" i="1"/>
  <c r="AA27" i="1" s="1"/>
  <c r="AB27" i="1" s="1"/>
  <c r="S27" i="1"/>
  <c r="AT26" i="1"/>
  <c r="AO26" i="1"/>
  <c r="Y26" i="1"/>
  <c r="AA26" i="1" s="1"/>
  <c r="AB26" i="1" s="1"/>
  <c r="S26" i="1"/>
  <c r="AT25" i="1"/>
  <c r="AO25" i="1"/>
  <c r="Y25" i="1"/>
  <c r="AA25" i="1" s="1"/>
  <c r="AQ25" i="1" s="1"/>
  <c r="AR25" i="1" s="1"/>
  <c r="S25" i="1"/>
  <c r="AT24" i="1"/>
  <c r="AO24" i="1"/>
  <c r="Y24" i="1"/>
  <c r="AA24" i="1" s="1"/>
  <c r="AQ24" i="1" s="1"/>
  <c r="AR24" i="1" s="1"/>
  <c r="S24" i="1"/>
  <c r="AT23" i="1"/>
  <c r="AO23" i="1"/>
  <c r="Y23" i="1"/>
  <c r="AA23" i="1" s="1"/>
  <c r="S23" i="1"/>
  <c r="AT22" i="1"/>
  <c r="AO22" i="1"/>
  <c r="Y22" i="1"/>
  <c r="AA22" i="1" s="1"/>
  <c r="S22" i="1"/>
  <c r="AT21" i="1"/>
  <c r="AO21" i="1"/>
  <c r="Y21" i="1"/>
  <c r="AA21" i="1" s="1"/>
  <c r="AB21" i="1" s="1"/>
  <c r="S21" i="1"/>
  <c r="AT20" i="1"/>
  <c r="AO20" i="1"/>
  <c r="Y20" i="1"/>
  <c r="AA20" i="1" s="1"/>
  <c r="AQ20" i="1" s="1"/>
  <c r="AR20" i="1" s="1"/>
  <c r="S20" i="1"/>
  <c r="AT19" i="1"/>
  <c r="AO19" i="1"/>
  <c r="Y19" i="1"/>
  <c r="AA19" i="1" s="1"/>
  <c r="S19" i="1"/>
  <c r="AT18" i="1"/>
  <c r="AO18" i="1"/>
  <c r="Y18" i="1"/>
  <c r="AA18" i="1" s="1"/>
  <c r="AB18" i="1" s="1"/>
  <c r="S18" i="1"/>
  <c r="AT17" i="1"/>
  <c r="AO17" i="1"/>
  <c r="Y17" i="1"/>
  <c r="AA17" i="1" s="1"/>
  <c r="S17" i="1"/>
  <c r="AT16" i="1"/>
  <c r="AO16" i="1"/>
  <c r="Y16" i="1"/>
  <c r="AA16" i="1" s="1"/>
  <c r="S16" i="1"/>
  <c r="AT15" i="1"/>
  <c r="AO15" i="1"/>
  <c r="Y15" i="1"/>
  <c r="AA15" i="1" s="1"/>
  <c r="AB15" i="1" s="1"/>
  <c r="S15" i="1"/>
  <c r="AT14" i="1"/>
  <c r="AO14" i="1"/>
  <c r="Y14" i="1"/>
  <c r="AA14" i="1" s="1"/>
  <c r="S14" i="1"/>
  <c r="AT13" i="1"/>
  <c r="AO13" i="1"/>
  <c r="Y13" i="1"/>
  <c r="AA13" i="1" s="1"/>
  <c r="AB13" i="1" s="1"/>
  <c r="S13" i="1"/>
  <c r="AT12" i="1"/>
  <c r="AO12" i="1"/>
  <c r="Y12" i="1"/>
  <c r="AA12" i="1" s="1"/>
  <c r="AB12" i="1" s="1"/>
  <c r="S12" i="1"/>
  <c r="AT11" i="1"/>
  <c r="AO11" i="1"/>
  <c r="Y11" i="1"/>
  <c r="AA11" i="1" s="1"/>
  <c r="AQ11" i="1" s="1"/>
  <c r="AR11" i="1" s="1"/>
  <c r="S11" i="1"/>
  <c r="AT10" i="1"/>
  <c r="AO10" i="1"/>
  <c r="Y10" i="1"/>
  <c r="AA10" i="1" s="1"/>
  <c r="S10" i="1"/>
  <c r="AT9" i="1"/>
  <c r="AO9" i="1"/>
  <c r="Y9" i="1"/>
  <c r="AA9" i="1" s="1"/>
  <c r="AQ9" i="1" s="1"/>
  <c r="AR9" i="1" s="1"/>
  <c r="S9" i="1"/>
  <c r="AT7" i="1"/>
  <c r="AO7" i="1"/>
  <c r="Y7" i="1"/>
  <c r="AA7" i="1" s="1"/>
  <c r="AQ7" i="1" s="1"/>
  <c r="AR7" i="1" s="1"/>
  <c r="S7" i="1"/>
  <c r="AO6" i="1"/>
  <c r="Y6" i="1"/>
  <c r="AA6" i="1" s="1"/>
  <c r="S6" i="1"/>
  <c r="AQ39" i="1" l="1"/>
  <c r="AR39" i="1" s="1"/>
  <c r="AQ18" i="1"/>
  <c r="AR18" i="1" s="1"/>
  <c r="AQ32" i="1"/>
  <c r="AR32" i="1" s="1"/>
  <c r="AQ36" i="1"/>
  <c r="AR36" i="1" s="1"/>
  <c r="AQ17" i="1"/>
  <c r="AR17" i="1" s="1"/>
  <c r="AQ29" i="1"/>
  <c r="AR29" i="1" s="1"/>
  <c r="AQ30" i="1"/>
  <c r="AR30" i="1" s="1"/>
  <c r="AQ35" i="1"/>
  <c r="AR35" i="1" s="1"/>
  <c r="AQ23" i="1"/>
  <c r="AR23" i="1" s="1"/>
  <c r="AB23" i="1"/>
  <c r="AQ27" i="1"/>
  <c r="AR27" i="1" s="1"/>
  <c r="AB29" i="1"/>
  <c r="AQ13" i="1"/>
  <c r="AR13" i="1" s="1"/>
  <c r="AQ26" i="1"/>
  <c r="AR26" i="1" s="1"/>
  <c r="AQ38" i="1"/>
  <c r="AR38" i="1" s="1"/>
  <c r="AB39" i="1"/>
  <c r="AB6" i="1"/>
  <c r="AQ6" i="1"/>
  <c r="AR6" i="1" s="1"/>
  <c r="AB28" i="1"/>
  <c r="AQ28" i="1"/>
  <c r="AR28" i="1" s="1"/>
  <c r="AB10" i="1"/>
  <c r="AQ10" i="1"/>
  <c r="AR10" i="1" s="1"/>
  <c r="AB19" i="1"/>
  <c r="AQ19" i="1"/>
  <c r="AR19" i="1" s="1"/>
  <c r="AB16" i="1"/>
  <c r="AQ16" i="1"/>
  <c r="AR16" i="1" s="1"/>
  <c r="AB22" i="1"/>
  <c r="AQ22" i="1"/>
  <c r="AR22" i="1" s="1"/>
  <c r="AB31" i="1"/>
  <c r="AQ31" i="1"/>
  <c r="AR31" i="1" s="1"/>
  <c r="AB33" i="1"/>
  <c r="AQ33" i="1"/>
  <c r="AR33" i="1" s="1"/>
  <c r="AB9" i="1"/>
  <c r="AB11" i="1"/>
  <c r="AB17" i="1"/>
  <c r="AB20" i="1"/>
  <c r="AB25" i="1"/>
  <c r="AB35" i="1"/>
  <c r="AB38" i="1"/>
  <c r="AB7" i="1"/>
  <c r="AQ14" i="1"/>
  <c r="AR14" i="1" s="1"/>
  <c r="AQ12" i="1"/>
  <c r="AR12" i="1" s="1"/>
  <c r="AB14" i="1"/>
  <c r="AQ15" i="1"/>
  <c r="AR15" i="1" s="1"/>
  <c r="AQ21" i="1"/>
  <c r="AR21" i="1" s="1"/>
  <c r="AB24" i="1"/>
  <c r="AB30" i="1"/>
  <c r="AB32" i="1"/>
  <c r="AQ34" i="1"/>
  <c r="AR34" i="1" s="1"/>
  <c r="AQ37" i="1"/>
  <c r="AR37" i="1" s="1"/>
  <c r="AB36" i="1"/>
</calcChain>
</file>

<file path=xl/comments1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agricultural area based on production/protection area from planning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exposed area based on land use plan</t>
        </r>
      </text>
    </comment>
  </commentList>
</comments>
</file>

<file path=xl/sharedStrings.xml><?xml version="1.0" encoding="utf-8"?>
<sst xmlns="http://schemas.openxmlformats.org/spreadsheetml/2006/main" count="1000" uniqueCount="221">
  <si>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</si>
  <si>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</si>
  <si>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</si>
  <si>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</si>
  <si>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</si>
  <si>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</si>
  <si>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</si>
  <si>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</si>
  <si>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</si>
  <si>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</si>
  <si>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</si>
  <si>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</si>
  <si>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</si>
  <si>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</si>
  <si>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</si>
  <si>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</si>
  <si>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</si>
  <si>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</si>
  <si>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</si>
  <si>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</si>
  <si>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farming dependent households</t>
  </si>
  <si>
    <t>Agricultural area (hectares)</t>
  </si>
  <si>
    <t>Variety of commodity</t>
  </si>
  <si>
    <t>Average income per hectare per year (Php)</t>
  </si>
  <si>
    <t>Exposed Area (hectares)</t>
  </si>
  <si>
    <t>Exposure Percentage</t>
  </si>
  <si>
    <t>Exposure Score</t>
  </si>
  <si>
    <t>No. of farming households</t>
  </si>
  <si>
    <t>Percentage of families using sustainable production techniques</t>
  </si>
  <si>
    <t>Percentage of farmers without access to hazard information</t>
  </si>
  <si>
    <t>Percentage of areas without infrastructure coverage</t>
  </si>
  <si>
    <t>Percentage of areas without irrigation coverage</t>
  </si>
  <si>
    <t>Average Sensitivity Score</t>
  </si>
  <si>
    <t>Wealth</t>
  </si>
  <si>
    <t>Technology</t>
  </si>
  <si>
    <t>Infrastructure</t>
  </si>
  <si>
    <t>Information</t>
  </si>
  <si>
    <t>Institutional/Government Investments</t>
  </si>
  <si>
    <t>Social</t>
  </si>
  <si>
    <t>Ave. Adaptive Capacity</t>
  </si>
  <si>
    <t>(Be consistent with the city-wide hazards)</t>
  </si>
  <si>
    <t>Score (1-6)</t>
  </si>
  <si>
    <t>input will depend on what type of hazard</t>
  </si>
  <si>
    <t>No. HH dependent on agriculture</t>
  </si>
  <si>
    <t>Area of agricultural lands (hectares)</t>
  </si>
  <si>
    <t>list dominant</t>
  </si>
  <si>
    <t>Exposed agricultural lands (hectares)</t>
  </si>
  <si>
    <t>Exposed area divided by total agricultural area</t>
  </si>
  <si>
    <t>Total farming HH</t>
  </si>
  <si>
    <t>Sensitivity Score</t>
  </si>
  <si>
    <t>%</t>
  </si>
  <si>
    <t>Total Sensitivity divided by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</si>
  <si>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</si>
  <si>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</si>
  <si>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</si>
  <si>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</si>
  <si>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</si>
  <si>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</si>
  <si>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</si>
  <si>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Degree of Impact/Average Adaptive Capacity</t>
  </si>
  <si>
    <t>Severity multiplied by likelihood</t>
  </si>
  <si>
    <t>See Scoring</t>
  </si>
  <si>
    <t>Lowland</t>
  </si>
  <si>
    <t>Ambago</t>
  </si>
  <si>
    <t>RICE</t>
  </si>
  <si>
    <t>Rehab seeds from Department of Agriculture, PCIC, SURE Loan, Sure AID Loan</t>
  </si>
  <si>
    <t>IEC on Climate Smart Agriculture, research study on flood reselient variety</t>
  </si>
  <si>
    <t>hand tractor, MPDPs, Manual thresher</t>
  </si>
  <si>
    <t xml:space="preserve">Primitive Early Warning System (batingaw,bell, kampana) `IEC materials, signages, social media, text messages, tv, radios
</t>
  </si>
  <si>
    <t xml:space="preserve">Forced evacuation ordinance, contingency plan, DRRMP
</t>
  </si>
  <si>
    <t>FAs, IAs, LFTs, Agricultural Technologist</t>
  </si>
  <si>
    <t>Upland</t>
  </si>
  <si>
    <t>Amparo</t>
  </si>
  <si>
    <t>IEC on Climate Smart Agriculture, research study on flood reselient variety, Organic Agriculture Technology</t>
  </si>
  <si>
    <t>hand tractor, Manual thresher, mechanical thresher</t>
  </si>
  <si>
    <t>BANANA</t>
  </si>
  <si>
    <t>PCIC</t>
  </si>
  <si>
    <t>Aupagan</t>
  </si>
  <si>
    <t>IEC on Climate Smart Agriculture, research study on flood reselient varietyOrganic Agriculture Technology</t>
  </si>
  <si>
    <t>hand tractor, rice mills, MPDP, mechanical dryers</t>
  </si>
  <si>
    <t>Moderate</t>
  </si>
  <si>
    <t>Baan Km. 3</t>
  </si>
  <si>
    <t>floating tiller, hand tractor, MPDP, manual thresher</t>
  </si>
  <si>
    <t xml:space="preserve">Bading </t>
  </si>
  <si>
    <t>Bancasi</t>
  </si>
  <si>
    <t>hand tractor, rice mills, corn mills, MPDP</t>
  </si>
  <si>
    <t>Banza</t>
  </si>
  <si>
    <t>COCONUT</t>
  </si>
  <si>
    <t>IEC, research study on salinity reselient variety</t>
  </si>
  <si>
    <t>hand tractors, MPDPs, manual thresher</t>
  </si>
  <si>
    <t>Baobaoan</t>
  </si>
  <si>
    <t>hand tractors, rice mills, mechanical dryer, mechanical thresher</t>
  </si>
  <si>
    <t>Bilay</t>
  </si>
  <si>
    <t>IEC, Organic Agriculture Technology</t>
  </si>
  <si>
    <t>hand tractor, rice mills, corn mills, MPDP, mechanical thresher</t>
  </si>
  <si>
    <t xml:space="preserve">IEC on Climate Smart Agriculture, research study on flood reselient variety, Organic Agriculture Technology
</t>
  </si>
  <si>
    <t>hand tractor, rice mills, corn mills, MPDPs, mechanical dryers, manual thresher, mechanical threshers, floating tiller</t>
  </si>
  <si>
    <t>Bit-os</t>
  </si>
  <si>
    <t>hand tractor, corn mills, MPDPs, mechanical dryers, manual thresher, mechanical threshers</t>
  </si>
  <si>
    <t>Bobon</t>
  </si>
  <si>
    <t>Bonbon</t>
  </si>
  <si>
    <t>hand tractor, rice mills, corn mills, MPDPs, mechanical dryers, manual thresher, mechanical threshers</t>
  </si>
  <si>
    <t>Buhangin</t>
  </si>
  <si>
    <t xml:space="preserve">hand tractor, manual thresher, </t>
  </si>
  <si>
    <t>Cabcabon</t>
  </si>
  <si>
    <t>hand tractor, rice mills, MPDPs, manual thresher, corn sheller</t>
  </si>
  <si>
    <t xml:space="preserve">Dankias </t>
  </si>
  <si>
    <t>four drive tractor, hand tractor, rice mills, corn mills, MPDPs, mechanical dryers, manual thresher, mechanical threshers, reaper</t>
  </si>
  <si>
    <t>Doongan</t>
  </si>
  <si>
    <t>Dumalagan</t>
  </si>
  <si>
    <t>floating tiller, corn mills, MPDPs, mechanical dryers,reaper</t>
  </si>
  <si>
    <t xml:space="preserve">Florida </t>
  </si>
  <si>
    <t>hand tractor, rice mills, corn mills, MPDPs, manual thresher, mechanical threshers</t>
  </si>
  <si>
    <t>Kinamlutan</t>
  </si>
  <si>
    <t>Lumbocan</t>
  </si>
  <si>
    <t xml:space="preserve">Maguinda </t>
  </si>
  <si>
    <t xml:space="preserve">IEC on Climate Smart Agriculture, research study on flood reselient variety
</t>
  </si>
  <si>
    <t xml:space="preserve">Mahay </t>
  </si>
  <si>
    <t>Mandamo</t>
  </si>
  <si>
    <t>4 wheel drive tractor, hand tractor, rice mills, corn mills, MPDPs, mechanical dryers, manual thresher, mechanical threshers, corn sheller</t>
  </si>
  <si>
    <t xml:space="preserve">Manuel J. Santos </t>
  </si>
  <si>
    <t>CORN</t>
  </si>
  <si>
    <t>hand tractor, rice mills, , MPDPs,mechanical threshers, corn sheller</t>
  </si>
  <si>
    <t>Masao</t>
  </si>
  <si>
    <t xml:space="preserve">Maug </t>
  </si>
  <si>
    <t>IEC on Climate Smart Agriculture, research study on flood reselient variety, research study on salinity reselient variety</t>
  </si>
  <si>
    <t>hand tractor, rice mills,  mechanical threshers</t>
  </si>
  <si>
    <t xml:space="preserve">IEC, Organic Agriculture Technology
</t>
  </si>
  <si>
    <t>Pigdaulan</t>
  </si>
  <si>
    <t>four wheel drive tractor, hand tractor, rice mills, corn mills, MPDPs, mechanical dryers,  mechanical threshers</t>
  </si>
  <si>
    <t>Pinamanculan</t>
  </si>
  <si>
    <t>San Mateo</t>
  </si>
  <si>
    <t>floating tiller, hand tractor, coffee mills,rice mills, corn mills, MPDPs, mechanical dryers, , mechanical threshers, corn sheller</t>
  </si>
  <si>
    <t xml:space="preserve">San Vicente </t>
  </si>
  <si>
    <t xml:space="preserve">Tagabaca </t>
  </si>
  <si>
    <t>hand tractor, rice mills,  MPDPs,  manual thresher, mechanical dryer</t>
  </si>
  <si>
    <t xml:space="preserve">Tiniwisan </t>
  </si>
  <si>
    <t>four wheel drive tarctor, hand tractor, rice mills, corn mills, MPDPs, mechanical dryers, manual thresher, mechanical threshers, corn sheller</t>
  </si>
  <si>
    <t>Tungao</t>
  </si>
  <si>
    <t>RUBBER</t>
  </si>
  <si>
    <t>Villa Kananagga</t>
  </si>
  <si>
    <t>Manual thresher, mechanical thresher</t>
  </si>
  <si>
    <t>High</t>
  </si>
  <si>
    <t>Low</t>
  </si>
  <si>
    <t>Sector</t>
  </si>
  <si>
    <t>Subsector</t>
  </si>
  <si>
    <t>% of exposed agricultural lands (hectares)</t>
  </si>
  <si>
    <t>SS_No. of farming households</t>
  </si>
  <si>
    <t>SS_No. of farming households_Score</t>
  </si>
  <si>
    <t>SS_Percentage of families using sustainable production techniques</t>
  </si>
  <si>
    <t>SS_Percentage of families using sustainable production techniques_Score</t>
  </si>
  <si>
    <t>SS_Percentage of farmers without access to hazard information</t>
  </si>
  <si>
    <t>SS_Percentage of farmers without access to hazard information_Score</t>
  </si>
  <si>
    <t>SS_Percentage of areas without infrastructure coverage</t>
  </si>
  <si>
    <t>SS_Percentage of areas without infrastructure coverage_Score</t>
  </si>
  <si>
    <t>SS_Percentage of areas without irrigation coverage</t>
  </si>
  <si>
    <t>SS_Percentage of areas without irrigation coverage_Score</t>
  </si>
  <si>
    <t>SenScore</t>
  </si>
  <si>
    <t>AC_information</t>
  </si>
  <si>
    <t>AC_infra</t>
  </si>
  <si>
    <t>AC_technology</t>
  </si>
  <si>
    <t>AC_wealth</t>
  </si>
  <si>
    <t>AC_wealth__Score</t>
  </si>
  <si>
    <t>AC__tech_Score</t>
  </si>
  <si>
    <t>AC_infra__Score</t>
  </si>
  <si>
    <t>AC_information__Score</t>
  </si>
  <si>
    <t xml:space="preserve">AC_institutionl </t>
  </si>
  <si>
    <t>AC_institutional__Score</t>
  </si>
  <si>
    <t>AC_social</t>
  </si>
  <si>
    <t>AC_social__Score</t>
  </si>
  <si>
    <t>AC_ave_ Score</t>
  </si>
  <si>
    <t>Economic</t>
  </si>
  <si>
    <t>Agriculture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</si>
  <si>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</si>
  <si>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</si>
  <si>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</si>
  <si>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</si>
  <si>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</si>
  <si>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</si>
  <si>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</si>
  <si>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</si>
  <si>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</si>
  <si>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</si>
  <si>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>Low  self- esteem of farmers and fisherfolks</t>
  </si>
  <si>
    <t>Loss of basic commodity crops
Nutrient diffeciency of soil affected
Waterlogged solis</t>
  </si>
  <si>
    <t>Low supply of food thus
higher price of basic commodities
Delays harvesting due to transport problems
Damaged agricultural infrastructure</t>
  </si>
  <si>
    <t>Low income and profit for farmers and fisherfolks</t>
  </si>
  <si>
    <t>Row Labels</t>
  </si>
  <si>
    <t>Grand Total</t>
  </si>
  <si>
    <t xml:space="preserve">25 brgys
</t>
  </si>
  <si>
    <t>9 brgys</t>
  </si>
  <si>
    <t xml:space="preserve">5,130 HH are dependedent to farming </t>
  </si>
  <si>
    <t xml:space="preserve">2,831 HH are dependedent to farming </t>
  </si>
  <si>
    <t>28% of the agricultural area</t>
  </si>
  <si>
    <t>8% of the agricultural area</t>
  </si>
  <si>
    <t>Dominant commodities are coconut and rice</t>
  </si>
  <si>
    <t>Dominant commodities are coconut, banana, corn, rice and rubber</t>
  </si>
  <si>
    <t>Php2,156,946.29 average income per hectare per year</t>
  </si>
  <si>
    <t>Php387,569.05 average income per hectare per year</t>
  </si>
  <si>
    <t>11.05% of the population does not have access to hazard information</t>
  </si>
  <si>
    <t>4.45% of the population does not have access to hazard information</t>
  </si>
  <si>
    <t>4.88% average of the farmers are using sustainable production techniques like organic agriculture</t>
  </si>
  <si>
    <t>4.78% average of the farmers are using sustainable production techniques like organic agriculture</t>
  </si>
  <si>
    <t xml:space="preserve">
4.81% of the population does not have access to infrastructure coverage</t>
  </si>
  <si>
    <t xml:space="preserve">
2.05% of the population is not vovered by infrastructure</t>
  </si>
  <si>
    <t xml:space="preserve">
1.69% of the area is not covered by irrigation</t>
  </si>
  <si>
    <t>8.09% of the area is not covered by irrigation</t>
  </si>
  <si>
    <t>3.07= Moderate</t>
  </si>
  <si>
    <t>Average of Risk Score</t>
  </si>
  <si>
    <t>2.42= Low</t>
  </si>
  <si>
    <t>3.04= Moderate</t>
  </si>
  <si>
    <t>0.79= Low</t>
  </si>
  <si>
    <t>The degee of impact and adaptive capacity is both moderate while vulnerability is low.</t>
  </si>
  <si>
    <t>The degee of impact and  vulnerability is both low while the adaptive capacity is moderate.</t>
  </si>
  <si>
    <t>Storm Surge</t>
  </si>
  <si>
    <t>3.00= Moderate</t>
  </si>
  <si>
    <t xml:space="preserve">0.98= Low </t>
  </si>
  <si>
    <t>LOW RISK</t>
  </si>
  <si>
    <t>MODERATE RISK</t>
  </si>
  <si>
    <t>Risk level for lowland areas is high</t>
  </si>
  <si>
    <t>Risk level for upland areas is 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</si>
</sst>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0.0%"/>
    <numFmt numFmtId="167" formatCode="0.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0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0" fontId="5" fillId="4" borderId="8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10" fontId="8" fillId="8" borderId="14" xfId="0" applyNumberFormat="1" applyFont="1" applyFill="1" applyBorder="1" applyAlignment="1">
      <alignment horizontal="center" vertical="center" wrapText="1"/>
    </xf>
    <xf numFmtId="0" fontId="8" fillId="8" borderId="14" xfId="0" applyNumberFormat="1" applyFont="1" applyFill="1" applyBorder="1" applyAlignment="1">
      <alignment horizontal="center" vertical="center" wrapText="1"/>
    </xf>
    <xf numFmtId="164" fontId="8" fillId="8" borderId="13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8" xfId="2" applyFont="1" applyBorder="1" applyAlignment="1">
      <alignment vertical="center"/>
    </xf>
    <xf numFmtId="10" fontId="4" fillId="0" borderId="8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9" borderId="15" xfId="0" applyNumberFormat="1" applyFont="1" applyFill="1" applyBorder="1" applyAlignment="1">
      <alignment vertical="center"/>
    </xf>
    <xf numFmtId="10" fontId="4" fillId="0" borderId="8" xfId="1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10" fontId="9" fillId="10" borderId="8" xfId="0" applyNumberFormat="1" applyFont="1" applyFill="1" applyBorder="1" applyAlignment="1">
      <alignment vertical="center"/>
    </xf>
    <xf numFmtId="2" fontId="9" fillId="10" borderId="8" xfId="0" applyNumberFormat="1" applyFont="1" applyFill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12" fillId="0" borderId="0" xfId="0" applyNumberFormat="1" applyFont="1" applyFill="1" applyAlignment="1">
      <alignment vertical="center"/>
    </xf>
    <xf numFmtId="167" fontId="0" fillId="0" borderId="0" xfId="0" applyNumberFormat="1" applyAlignment="1">
      <alignment vertical="center"/>
    </xf>
    <xf numFmtId="167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13" fillId="11" borderId="7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22" xfId="0" applyFont="1" applyBorder="1"/>
    <xf numFmtId="0" fontId="15" fillId="0" borderId="8" xfId="0" applyFont="1" applyBorder="1" applyAlignment="1">
      <alignment horizontal="left" vertical="center"/>
    </xf>
    <xf numFmtId="0" fontId="15" fillId="0" borderId="23" xfId="0" applyFont="1" applyBorder="1"/>
    <xf numFmtId="0" fontId="15" fillId="0" borderId="24" xfId="0" applyFont="1" applyBorder="1"/>
    <xf numFmtId="0" fontId="15" fillId="0" borderId="25" xfId="0" applyFont="1" applyBorder="1"/>
    <xf numFmtId="0" fontId="15" fillId="0" borderId="15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7" fillId="14" borderId="19" xfId="0" applyFont="1" applyFill="1" applyBorder="1" applyAlignment="1">
      <alignment horizontal="center" vertical="top" wrapText="1"/>
    </xf>
    <xf numFmtId="0" fontId="17" fillId="14" borderId="20" xfId="0" applyFont="1" applyFill="1" applyBorder="1" applyAlignment="1">
      <alignment horizontal="center" vertical="top" wrapText="1"/>
    </xf>
    <xf numFmtId="0" fontId="17" fillId="14" borderId="21" xfId="0" applyFont="1" applyFill="1" applyBorder="1" applyAlignment="1">
      <alignment horizontal="center" vertical="top" wrapText="1"/>
    </xf>
    <xf numFmtId="0" fontId="17" fillId="14" borderId="10" xfId="0" applyFont="1" applyFill="1" applyBorder="1" applyAlignment="1">
      <alignment horizontal="left" vertical="center" wrapText="1"/>
    </xf>
    <xf numFmtId="0" fontId="17" fillId="14" borderId="8" xfId="0" applyFont="1" applyFill="1" applyBorder="1" applyAlignment="1">
      <alignment horizontal="left" vertical="center" wrapText="1"/>
    </xf>
    <xf numFmtId="0" fontId="17" fillId="14" borderId="11" xfId="0" applyFont="1" applyFill="1" applyBorder="1" applyAlignment="1">
      <alignment horizontal="left" vertical="center" wrapText="1"/>
    </xf>
    <xf numFmtId="0" fontId="17" fillId="14" borderId="10" xfId="0" applyFont="1" applyFill="1" applyBorder="1" applyAlignment="1">
      <alignment horizontal="center" vertical="top" wrapText="1"/>
    </xf>
    <xf numFmtId="0" fontId="17" fillId="14" borderId="9" xfId="0" applyFont="1" applyFill="1" applyBorder="1" applyAlignment="1">
      <alignment horizontal="center" vertical="top" wrapText="1"/>
    </xf>
    <xf numFmtId="0" fontId="17" fillId="14" borderId="9" xfId="0" applyFont="1" applyFill="1" applyBorder="1" applyAlignment="1">
      <alignment horizontal="left" vertical="top" wrapText="1"/>
    </xf>
    <xf numFmtId="0" fontId="17" fillId="14" borderId="8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14" xfId="0" applyFont="1" applyBorder="1" applyAlignment="1">
      <alignment horizontal="center"/>
    </xf>
    <xf numFmtId="0" fontId="17" fillId="0" borderId="14" xfId="0" applyFont="1" applyBorder="1" applyAlignment="1">
      <alignment wrapText="1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10" xfId="0" applyFont="1" applyBorder="1" applyAlignment="1">
      <alignment vertical="center" wrapText="1"/>
    </xf>
    <xf numFmtId="43" fontId="2" fillId="0" borderId="8" xfId="3" applyFont="1" applyBorder="1" applyAlignment="1">
      <alignment horizontal="center" vertical="center" wrapText="1"/>
    </xf>
    <xf numFmtId="43" fontId="4" fillId="0" borderId="0" xfId="3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0" fontId="5" fillId="5" borderId="8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top" wrapText="1"/>
    </xf>
    <xf numFmtId="0" fontId="0" fillId="0" borderId="0" xfId="0" applyAlignment="1">
      <alignment horizontal="left" indent="1"/>
    </xf>
  </cellXfs>
  <cellStyles count="4">
    <cellStyle name="Comma" xfId="3" builtinId="3"/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006.368396296297" createdVersion="6" refreshedVersion="6" minRefreshableVersion="3" recordCount="34">
  <cacheSource type="worksheet">
    <worksheetSource ref="A2:AV36" sheet="3.1.1 Crop_SLR Pivot"/>
  </cacheSource>
  <cacheFields count="48">
    <cacheField name="Sector" numFmtId="0">
      <sharedItems/>
    </cacheField>
    <cacheField name="Sub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2" maxValue="2"/>
    </cacheField>
    <cacheField name="Magnitude or Depth" numFmtId="0">
      <sharedItems/>
    </cacheField>
    <cacheField name="Geographical Area or Ecosystem" numFmtId="0">
      <sharedItems count="2">
        <s v="Lowland"/>
        <s v="Upland"/>
      </sharedItems>
    </cacheField>
    <cacheField name="Barangay" numFmtId="0">
      <sharedItems/>
    </cacheField>
    <cacheField name="No. HH dependent on agriculture" numFmtId="0">
      <sharedItems containsSemiMixedTypes="0" containsString="0" containsNumber="1" containsInteger="1" minValue="29" maxValue="750"/>
    </cacheField>
    <cacheField name="Area of agricultural lands (hectares)" numFmtId="0">
      <sharedItems containsSemiMixedTypes="0" containsString="0" containsNumber="1" minValue="27.0639" maxValue="1995.4369999999999"/>
    </cacheField>
    <cacheField name="Variety of commodity" numFmtId="0">
      <sharedItems/>
    </cacheField>
    <cacheField name="Average income per hectare per year (Php)" numFmtId="165">
      <sharedItems containsSemiMixedTypes="0" containsString="0" containsNumber="1" minValue="241.85357596275924" maxValue="292200"/>
    </cacheField>
    <cacheField name="Exposed agricultural lands (hectares)" numFmtId="0">
      <sharedItems containsSemiMixedTypes="0" containsString="0" containsNumber="1" minValue="7.6590000000000005E-2" maxValue="274.15199999999999"/>
    </cacheField>
    <cacheField name="% of exposed agricultural lands (hectares)" numFmtId="2">
      <sharedItems containsSemiMixedTypes="0" containsString="0" containsNumber="1" minValue="1.78344E-2" maxValue="86.122900000000001"/>
    </cacheField>
    <cacheField name="Exposure Score" numFmtId="0">
      <sharedItems containsSemiMixedTypes="0" containsString="0" containsNumber="1" containsInteger="1" minValue="1" maxValue="5"/>
    </cacheField>
    <cacheField name="Summary of Findings (Exposure)" numFmtId="0">
      <sharedItems containsNonDate="0" containsString="0" containsBlank="1"/>
    </cacheField>
    <cacheField name="SS_No. of farming households" numFmtId="0">
      <sharedItems containsSemiMixedTypes="0" containsString="0" containsNumber="1" containsInteger="1" minValue="29" maxValue="750"/>
    </cacheField>
    <cacheField name="SS_No. of farming households_Score" numFmtId="0">
      <sharedItems containsSemiMixedTypes="0" containsString="0" containsNumber="1" containsInteger="1" minValue="0" maxValue="5"/>
    </cacheField>
    <cacheField name="SS_Percentage of families using sustainable production techniques" numFmtId="10">
      <sharedItems containsSemiMixedTypes="0" containsString="0" containsNumber="1" minValue="0" maxValue="0.10714285714285714"/>
    </cacheField>
    <cacheField name="SS_Percentage of families using sustainable production techniques_Score" numFmtId="0">
      <sharedItems containsSemiMixedTypes="0" containsString="0" containsNumber="1" containsInteger="1" minValue="4" maxValue="5"/>
    </cacheField>
    <cacheField name="SS_Percentage of farmers without access to hazard information" numFmtId="0">
      <sharedItems containsSemiMixedTypes="0" containsString="0" containsNumber="1" minValue="0.19999999999999996" maxValue="0.55000000000000004"/>
    </cacheField>
    <cacheField name="SS_Percentage of farmers without access to hazard information_Score" numFmtId="0">
      <sharedItems containsSemiMixedTypes="0" containsString="0" containsNumber="1" containsInteger="1" minValue="3" maxValue="5"/>
    </cacheField>
    <cacheField name="SS_Percentage of areas without infrastructure coverage" numFmtId="10">
      <sharedItems containsSemiMixedTypes="0" containsString="0" containsNumber="1" minValue="1.30054796420892E-2" maxValue="0.80945321435370421"/>
    </cacheField>
    <cacheField name="SS_Percentage of areas without infrastructure coverage_Score" numFmtId="2">
      <sharedItems containsSemiMixedTypes="0" containsString="0" containsNumber="1" containsInteger="1" minValue="1" maxValue="5"/>
    </cacheField>
    <cacheField name="SS_Percentage of areas without irrigation coverage" numFmtId="10">
      <sharedItems containsSemiMixedTypes="0" containsString="0" containsNumber="1" minValue="0" maxValue="0.80962824142376755"/>
    </cacheField>
    <cacheField name="SS_Percentage of areas without irrigation coverage_Score" numFmtId="0">
      <sharedItems containsString="0" containsBlank="1" containsNumber="1" containsInteger="1" minValue="0" maxValue="5"/>
    </cacheField>
    <cacheField name="SenScore" numFmtId="2">
      <sharedItems containsSemiMixedTypes="0" containsString="0" containsNumber="1" minValue="2.6" maxValue="4.4000000000000004"/>
    </cacheField>
    <cacheField name="Summary of Findings (Sensitivity)" numFmtId="0">
      <sharedItems containsNonDate="0" containsString="0" containsBlank="1"/>
    </cacheField>
    <cacheField name="Degree of Impact" numFmtId="164">
      <sharedItems containsSemiMixedTypes="0" containsString="0" containsNumber="1" minValue="1.9" maxValue="4.0999999999999996"/>
    </cacheField>
    <cacheField name="Category" numFmtId="164">
      <sharedItems/>
    </cacheField>
    <cacheField name="AC_wealth" numFmtId="0">
      <sharedItems/>
    </cacheField>
    <cacheField name="AC_wealth__Score" numFmtId="0">
      <sharedItems containsSemiMixedTypes="0" containsString="0" containsNumber="1" containsInteger="1" minValue="3" maxValue="4"/>
    </cacheField>
    <cacheField name="AC_technology" numFmtId="0">
      <sharedItems/>
    </cacheField>
    <cacheField name="AC__tech_Score" numFmtId="0">
      <sharedItems containsSemiMixedTypes="0" containsString="0" containsNumber="1" containsInteger="1" minValue="2" maxValue="4"/>
    </cacheField>
    <cacheField name="AC_infra" numFmtId="0">
      <sharedItems containsBlank="1"/>
    </cacheField>
    <cacheField name="AC_infra__Score" numFmtId="0">
      <sharedItems containsSemiMixedTypes="0" containsString="0" containsNumber="1" containsInteger="1" minValue="3" maxValue="3"/>
    </cacheField>
    <cacheField name="AC_information" numFmtId="0">
      <sharedItems/>
    </cacheField>
    <cacheField name="AC_information__Score" numFmtId="0">
      <sharedItems containsSemiMixedTypes="0" containsString="0" containsNumber="1" containsInteger="1" minValue="3" maxValue="4"/>
    </cacheField>
    <cacheField name="AC_institutionl " numFmtId="0">
      <sharedItems/>
    </cacheField>
    <cacheField name="AC_institutional__Score" numFmtId="0">
      <sharedItems containsSemiMixedTypes="0" containsString="0" containsNumber="1" containsInteger="1" minValue="3" maxValue="3"/>
    </cacheField>
    <cacheField name="AC_social" numFmtId="0">
      <sharedItems/>
    </cacheField>
    <cacheField name="AC_social__Score" numFmtId="0">
      <sharedItems containsSemiMixedTypes="0" containsString="0" containsNumber="1" containsInteger="1" minValue="3" maxValue="3"/>
    </cacheField>
    <cacheField name="AC_ave_ Score" numFmtId="2">
      <sharedItems containsSemiMixedTypes="0" containsString="0" containsNumber="1" minValue="3" maxValue="3.3333333333333335"/>
    </cacheField>
    <cacheField name="Summary of Findings (Adaptive Capacity)" numFmtId="0">
      <sharedItems containsNonDate="0" containsString="0" containsBlank="1"/>
    </cacheField>
    <cacheField name="Vulnerability Score" numFmtId="164">
      <sharedItems containsSemiMixedTypes="0" containsString="0" containsNumber="1" minValue="0.6333333333333333" maxValue="1.3666666666666665"/>
    </cacheField>
    <cacheField name="Vulnerabilty Category" numFmtId="164">
      <sharedItems/>
    </cacheField>
    <cacheField name="Severity of Consequence Score" numFmtId="2">
      <sharedItems containsSemiMixedTypes="0" containsString="0" containsNumber="1" containsInteger="1" minValue="1" maxValue="4"/>
    </cacheField>
    <cacheField name="Risk Score" numFmtId="164">
      <sharedItems containsSemiMixedTypes="0" containsString="0" containsNumber="1" containsInteger="1" minValue="2" maxValue="8"/>
    </cacheField>
    <cacheField name="Risk Category" numFmtId="0">
      <sharedItems count="2">
        <s v="MODERATE RISK"/>
        <s v="LOW RIS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s v="Economic"/>
    <s v="Agriculture"/>
    <s v="Storm Surge"/>
    <n v="2"/>
    <s v="High"/>
    <x v="0"/>
    <s v="Ambago"/>
    <n v="40"/>
    <n v="354.8775"/>
    <s v="RICE"/>
    <n v="22320"/>
    <n v="180.69200000000001"/>
    <n v="53.427900000000001"/>
    <n v="3"/>
    <m/>
    <n v="40"/>
    <n v="5"/>
    <n v="0"/>
    <n v="5"/>
    <n v="0.44999999999999996"/>
    <n v="4"/>
    <n v="6.3402159900247265E-2"/>
    <n v="2"/>
    <n v="4.7000725602496636E-2"/>
    <n v="1"/>
    <n v="3.4"/>
    <m/>
    <n v="3.2"/>
    <s v="MEDIUM HIGH"/>
    <s v="Rehab seeds from Department of Agriculture, PCIC, SURE Loan, Sure AID Loan"/>
    <n v="3"/>
    <s v="IEC on Climate Smart Agriculture, research study on flood reselient variety"/>
    <n v="3"/>
    <s v="hand tractor, MPDPs, Manual thresher"/>
    <n v="3"/>
    <s v="Primitive Early Warning System (batingaw,bell, kampana) `IEC materials, signages, social media, text messages, tv, radios_x000a_"/>
    <n v="4"/>
    <s v="Forced evacuation ordinance, contingency plan, DRRMP_x000a_"/>
    <n v="3"/>
    <s v="FAs, IAs, LFTs, Agricultural Technologist"/>
    <n v="3"/>
    <n v="3.1666666666666665"/>
    <m/>
    <n v="1.0105263157894737"/>
    <s v="MEDIUM LOW"/>
    <n v="4"/>
    <n v="8"/>
    <x v="0"/>
  </r>
  <r>
    <s v="Economic"/>
    <s v="Agriculture"/>
    <s v="Storm Surge"/>
    <n v="2"/>
    <s v="Low"/>
    <x v="1"/>
    <s v="Amparo"/>
    <n v="312"/>
    <n v="566.68600000000004"/>
    <s v="RICE"/>
    <n v="72192.857142857145"/>
    <n v="16.462"/>
    <n v="3.30816"/>
    <n v="1"/>
    <m/>
    <n v="312"/>
    <n v="3"/>
    <n v="0.107142857142857"/>
    <n v="4"/>
    <n v="0.44999999999999996"/>
    <n v="4"/>
    <n v="4.4469071055222818E-2"/>
    <n v="1"/>
    <n v="0.12188054760484641"/>
    <n v="2"/>
    <n v="2.8"/>
    <m/>
    <n v="1.9"/>
    <s v="MEDIUM LOW"/>
    <s v="Rehab seeds from Department of Agriculture, PCIC, SURE Loan, Sure AID Loan"/>
    <n v="3"/>
    <s v="IEC on Climate Smart Agriculture, research study on flood reselient variety, Organic Agriculture Technology"/>
    <n v="3"/>
    <s v="hand tractor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6333333333333333"/>
    <s v="LOW"/>
    <n v="3"/>
    <n v="6"/>
    <x v="1"/>
  </r>
  <r>
    <s v="Economic"/>
    <s v="Agriculture"/>
    <s v="Storm Surge"/>
    <n v="2"/>
    <s v="High"/>
    <x v="0"/>
    <s v="Aupagan"/>
    <n v="265"/>
    <n v="732.83699999999999"/>
    <s v="RICE"/>
    <n v="144138.59424920127"/>
    <n v="8.6773900000000008"/>
    <n v="1.8865099999999999"/>
    <n v="3"/>
    <m/>
    <n v="265"/>
    <n v="5"/>
    <n v="1.437699680511182E-2"/>
    <n v="5"/>
    <n v="0.44999999999999996"/>
    <n v="4"/>
    <n v="0.25626435346468585"/>
    <n v="3"/>
    <n v="0.37234200784076132"/>
    <n v="4"/>
    <n v="4.2"/>
    <m/>
    <n v="3.6"/>
    <s v="MEDIUM HIGH"/>
    <s v="Rehab seeds from Department of Agriculture, PCIC, SURE Loan, Sure AID Loan"/>
    <n v="3"/>
    <s v="IEC on Climate Smart Agriculture, research study on flood reselient varietyOrganic Agriculture Technology"/>
    <n v="3"/>
    <s v="hand tractor, rice mills, MPDP, mechanical dry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2"/>
    <n v="4"/>
    <x v="1"/>
  </r>
  <r>
    <s v="Economic"/>
    <s v="Agriculture"/>
    <s v="Storm Surge"/>
    <n v="2"/>
    <s v="Low"/>
    <x v="0"/>
    <s v="Baan Km. 3"/>
    <n v="185"/>
    <n v="831.52300000000002"/>
    <s v="RICE"/>
    <n v="79398.740774715421"/>
    <n v="98.592299999999994"/>
    <n v="22.619"/>
    <n v="2"/>
    <m/>
    <n v="185"/>
    <n v="5"/>
    <n v="1.876329066422049E-2"/>
    <n v="5"/>
    <n v="0.19999999999999996"/>
    <n v="3"/>
    <n v="0.1730535415135841"/>
    <n v="3"/>
    <n v="0.47580283407674834"/>
    <n v="4"/>
    <n v="4"/>
    <m/>
    <n v="3"/>
    <s v="MEDIUM"/>
    <s v="Rehab seeds from Department of Agriculture, PCIC, SURE Loan, Sure AID Loan"/>
    <n v="3"/>
    <s v="IEC on Climate Smart Agriculture, research study on flood reselient varietyOrganic Agriculture Technology"/>
    <n v="3"/>
    <s v="floating tiller, hand tractor, MPDP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"/>
    <s v="LOW"/>
    <n v="4"/>
    <n v="8"/>
    <x v="0"/>
  </r>
  <r>
    <s v="Economic"/>
    <s v="Agriculture"/>
    <s v="Storm Surge"/>
    <n v="2"/>
    <s v="High"/>
    <x v="0"/>
    <s v="Bading "/>
    <n v="30"/>
    <n v="47.748899999999999"/>
    <s v="RICE"/>
    <n v="95531.538461538468"/>
    <n v="20.217700000000001"/>
    <n v="58.112000000000002"/>
    <n v="3"/>
    <m/>
    <n v="30"/>
    <n v="3"/>
    <n v="0"/>
    <n v="5"/>
    <n v="0.44999999999999996"/>
    <n v="4"/>
    <n v="0.32670909696349026"/>
    <n v="4"/>
    <n v="0.27137797938800684"/>
    <n v="3"/>
    <n v="3.8"/>
    <m/>
    <n v="3.4"/>
    <s v="MEDIUM HIGH"/>
    <s v="Rehab seeds from Department of Agriculture, PCIC, SURE Loan, Sure AID Loan"/>
    <n v="3"/>
    <s v="IEC on Climate Smart Agriculture, research study on flood reselient variety"/>
    <n v="3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333333333333333"/>
    <s v="MEDIUM LOW"/>
    <n v="4"/>
    <n v="8"/>
    <x v="0"/>
  </r>
  <r>
    <s v="Economic"/>
    <s v="Agriculture"/>
    <s v="Storm Surge"/>
    <n v="2"/>
    <s v="High"/>
    <x v="1"/>
    <s v="Bancasi"/>
    <n v="120"/>
    <n v="761.83199999999999"/>
    <s v="RICE"/>
    <n v="150788.57142857142"/>
    <n v="100.467"/>
    <n v="15.827299999999999"/>
    <n v="2"/>
    <m/>
    <n v="120"/>
    <n v="3"/>
    <n v="4.2857142857142858E-2"/>
    <n v="5"/>
    <n v="0.44999999999999996"/>
    <n v="4"/>
    <n v="8.2695397410452703E-2"/>
    <n v="2"/>
    <n v="0.16678480294868159"/>
    <n v="3"/>
    <n v="3.4"/>
    <m/>
    <n v="2.7"/>
    <s v="MEDIUM"/>
    <s v="Rehab seeds from Department of Agriculture, PCIC, SURE Loan, Sure AID Loan"/>
    <n v="3"/>
    <s v="IEC on Climate Smart Agriculture, research study on flood reselient variety"/>
    <n v="3"/>
    <s v="hand tractor, rice mills, corn mills, 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"/>
    <s v="LOW"/>
    <n v="4"/>
    <n v="8"/>
    <x v="0"/>
  </r>
  <r>
    <s v="Economic"/>
    <s v="Agriculture"/>
    <s v="Storm Surge"/>
    <n v="2"/>
    <s v="Moderate"/>
    <x v="0"/>
    <s v="Banza"/>
    <n v="156"/>
    <n v="425.52780000000001"/>
    <s v="COCONUT"/>
    <n v="32285.714285714286"/>
    <n v="154.01599999999999"/>
    <n v="45.236199999999997"/>
    <n v="3"/>
    <m/>
    <n v="156"/>
    <n v="5"/>
    <n v="0"/>
    <n v="5"/>
    <n v="0.30000000000000004"/>
    <n v="3"/>
    <n v="0.14805143165734413"/>
    <n v="2"/>
    <n v="0.19988541289194264"/>
    <n v="3"/>
    <n v="3.6"/>
    <m/>
    <n v="3.3"/>
    <s v="MEDIUM HIGH"/>
    <s v="PCIC"/>
    <n v="4"/>
    <s v="IEC, research study on salinity reselient variety"/>
    <n v="4"/>
    <s v="hand tractors, MPDPs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98999999999999988"/>
    <s v="LOW"/>
    <n v="4"/>
    <n v="8"/>
    <x v="0"/>
  </r>
  <r>
    <s v="Economic"/>
    <s v="Agriculture"/>
    <s v="Storm Surge"/>
    <n v="2"/>
    <s v="Low"/>
    <x v="0"/>
    <s v="Baobaoan"/>
    <n v="200"/>
    <n v="990.38400000000001"/>
    <s v="RICE"/>
    <n v="97084.548104956266"/>
    <n v="103.973"/>
    <n v="36.761099999999999"/>
    <n v="3"/>
    <m/>
    <n v="200"/>
    <n v="5"/>
    <n v="0"/>
    <n v="5"/>
    <n v="0.44999999999999996"/>
    <n v="4"/>
    <n v="0.20779818736974748"/>
    <n v="3"/>
    <n v="0.71441986138709823"/>
    <n v="5"/>
    <n v="4.4000000000000004"/>
    <m/>
    <n v="3.7"/>
    <s v="MEDIUM HIGH"/>
    <s v="Rehab seeds from Department of Agriculture, PCIC, SURE Loan, Sure AID Loan"/>
    <n v="3"/>
    <s v="IEC on Climate Smart Agriculture, research study on flood reselient variety"/>
    <n v="3"/>
    <s v="hand tractors, rice mills, mechanical dry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3"/>
    <n v="6"/>
    <x v="1"/>
  </r>
  <r>
    <s v="Economic"/>
    <s v="Agriculture"/>
    <s v="Storm Surge"/>
    <n v="2"/>
    <s v="Low"/>
    <x v="1"/>
    <s v="Bilay"/>
    <n v="90"/>
    <n v="315.47030000000001"/>
    <s v="BANANA"/>
    <n v="24580"/>
    <n v="5.2637700000000001"/>
    <n v="1.8378300000000001"/>
    <n v="1"/>
    <m/>
    <n v="90"/>
    <n v="4"/>
    <n v="3.7499999999999999E-2"/>
    <n v="5"/>
    <n v="0.5"/>
    <n v="4"/>
    <n v="0.2282306765486323"/>
    <n v="3"/>
    <n v="9.2107878301063525E-2"/>
    <n v="2"/>
    <n v="3.6"/>
    <m/>
    <n v="2.2999999999999998"/>
    <s v="MEDIUM"/>
    <s v="PCIC"/>
    <n v="4"/>
    <s v="IEC, Organic Agriculture Technology"/>
    <n v="2"/>
    <s v="hand tractor, rice mills, corn mills, MPDP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6666666666666661"/>
    <s v="LOW"/>
    <n v="3"/>
    <n v="6"/>
    <x v="1"/>
  </r>
  <r>
    <s v="Economic"/>
    <s v="Agriculture"/>
    <s v="Storm Surge"/>
    <n v="2"/>
    <s v="Low"/>
    <x v="0"/>
    <s v="Bit-os"/>
    <n v="430"/>
    <n v="699.63199999999995"/>
    <s v="RICE"/>
    <n v="154800"/>
    <n v="10.444699999999999"/>
    <n v="1.7732600000000001"/>
    <n v="1"/>
    <m/>
    <n v="430"/>
    <n v="5"/>
    <n v="3.7499999999999999E-2"/>
    <n v="5"/>
    <n v="0.44999999999999996"/>
    <n v="4"/>
    <n v="7.4825050883893254E-2"/>
    <n v="2"/>
    <n v="0.15811169300432229"/>
    <n v="3"/>
    <n v="3.8"/>
    <m/>
    <n v="2.4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9999999999999993"/>
    <s v="LOW"/>
    <n v="2"/>
    <n v="4"/>
    <x v="1"/>
  </r>
  <r>
    <s v="Economic"/>
    <s v="Agriculture"/>
    <s v="Storm Surge"/>
    <n v="2"/>
    <s v="Moderate"/>
    <x v="0"/>
    <s v="Bobon"/>
    <n v="150"/>
    <n v="425.65999999999997"/>
    <s v="RICE"/>
    <n v="292200"/>
    <n v="159.02199999999999"/>
    <n v="64.2898"/>
    <n v="4"/>
    <m/>
    <n v="150"/>
    <n v="5"/>
    <n v="7.4999999999999997E-2"/>
    <n v="4"/>
    <n v="0.44999999999999996"/>
    <n v="4"/>
    <n v="0.25619038669360522"/>
    <n v="3"/>
    <n v="0.41889771178875163"/>
    <n v="4"/>
    <n v="4"/>
    <m/>
    <n v="4"/>
    <s v="MEDIUM 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corn mills, MPDPs, mechanical dryers, manual thresher, mechanical threshers, floating ti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4"/>
    <n v="8"/>
    <x v="0"/>
  </r>
  <r>
    <s v="Economic"/>
    <s v="Agriculture"/>
    <s v="Storm Surge"/>
    <n v="2"/>
    <s v="Moderate"/>
    <x v="0"/>
    <s v="Bonbon"/>
    <n v="78"/>
    <n v="709.82899999999995"/>
    <s v="RICE"/>
    <n v="166033.23782234956"/>
    <n v="115.194"/>
    <n v="19.5459"/>
    <n v="2"/>
    <m/>
    <n v="78"/>
    <n v="5"/>
    <n v="5.1575931232091692E-2"/>
    <n v="4"/>
    <n v="0.4"/>
    <n v="4"/>
    <n v="0.1005876063108157"/>
    <n v="2"/>
    <n v="0.16972820214446016"/>
    <n v="3"/>
    <n v="3.6"/>
    <m/>
    <n v="2.8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3333333333333324"/>
    <s v="LOW"/>
    <n v="4"/>
    <n v="8"/>
    <x v="0"/>
  </r>
  <r>
    <s v="Economic"/>
    <s v="Agriculture"/>
    <s v="Storm Surge"/>
    <n v="2"/>
    <s v="Low"/>
    <x v="0"/>
    <s v="Buhangin"/>
    <n v="29"/>
    <n v="108.9958"/>
    <s v="RICE"/>
    <n v="49950"/>
    <n v="18.7532"/>
    <n v="27.381799999999998"/>
    <n v="2"/>
    <m/>
    <n v="29"/>
    <n v="5"/>
    <n v="9.375E-2"/>
    <n v="4"/>
    <n v="0.30000000000000004"/>
    <n v="3"/>
    <n v="0.2642303648397461"/>
    <n v="3"/>
    <n v="0.37164734787945958"/>
    <n v="4"/>
    <n v="3.8"/>
    <m/>
    <n v="2.9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6666666666666667"/>
    <s v="LOW"/>
    <n v="3"/>
    <n v="6"/>
    <x v="1"/>
  </r>
  <r>
    <s v="Economic"/>
    <s v="Agriculture"/>
    <s v="Storm Surge"/>
    <n v="2"/>
    <s v="Low"/>
    <x v="0"/>
    <s v="Cabcabon"/>
    <n v="300"/>
    <n v="690.81399999999996"/>
    <s v="RICE"/>
    <n v="68619.327731092431"/>
    <n v="36.408200000000001"/>
    <n v="6.4523599999999997"/>
    <n v="1"/>
    <m/>
    <n v="300"/>
    <n v="4"/>
    <n v="3.7815126050420166E-2"/>
    <n v="5"/>
    <n v="0.44999999999999996"/>
    <n v="4"/>
    <n v="0.10335633035809928"/>
    <n v="2"/>
    <n v="0.18319258150529666"/>
    <n v="3"/>
    <n v="3.6"/>
    <m/>
    <n v="2.2999999999999998"/>
    <s v="MEDIUM"/>
    <s v="Rehab seeds from Department of Agriculture, PCIC, SURE Loan, Sure AID Loan"/>
    <n v="3"/>
    <s v="IEC on Climate Smart Agriculture, research study on flood reselient variety, Organic Agriculture Technology"/>
    <n v="3"/>
    <s v="hand tractor, rice mills, MPDPs, manu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6666666666666661"/>
    <s v="LOW"/>
    <n v="4"/>
    <n v="8"/>
    <x v="0"/>
  </r>
  <r>
    <s v="Economic"/>
    <s v="Agriculture"/>
    <s v="Storm Surge"/>
    <n v="2"/>
    <s v="Moderate"/>
    <x v="0"/>
    <s v="Dankias "/>
    <n v="200"/>
    <n v="924.40899999999988"/>
    <s v="RICE"/>
    <n v="52838.709677419356"/>
    <n v="13.7599"/>
    <n v="2.0834600000000001"/>
    <n v="1"/>
    <m/>
    <n v="200"/>
    <n v="3"/>
    <n v="0"/>
    <n v="5"/>
    <n v="0.44999999999999996"/>
    <n v="4"/>
    <n v="6.0362891317587784E-2"/>
    <n v="2"/>
    <n v="0.28555974682202362"/>
    <n v="3"/>
    <n v="3.4"/>
    <m/>
    <n v="2.2000000000000002"/>
    <s v="MEDIUM"/>
    <s v="Rehab seeds from Department of Agriculture, PCIC, SURE Loan, Sure AID Loan"/>
    <n v="3"/>
    <s v="IEC on Climate Smart Agriculture, research study on flood reselient variety"/>
    <n v="3"/>
    <s v="four drive tractor, hand tractor, rice mills, corn mills, MPDPs, mechanical dryers, manual thresher, mechanical threshers, 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3"/>
    <n v="6"/>
    <x v="1"/>
  </r>
  <r>
    <s v="Economic"/>
    <s v="Agriculture"/>
    <s v="Storm Surge"/>
    <n v="2"/>
    <s v="Moderate"/>
    <x v="0"/>
    <s v="Doongan"/>
    <n v="50"/>
    <n v="215.767"/>
    <s v="RICE"/>
    <n v="20991.549295774646"/>
    <n v="54.223799999999997"/>
    <n v="46.716099999999997"/>
    <n v="3"/>
    <m/>
    <n v="50"/>
    <n v="2"/>
    <n v="0"/>
    <n v="5"/>
    <n v="0.44999999999999996"/>
    <n v="4"/>
    <n v="0.24679399537464025"/>
    <n v="3"/>
    <n v="0.46205397488957994"/>
    <n v="4"/>
    <n v="3.6"/>
    <m/>
    <n v="3.3"/>
    <s v="MEDIUM HIGH"/>
    <s v="Rehab seeds from Department of Agriculture, PCIC, SURE Loan, Sure AID Loan"/>
    <n v="3"/>
    <s v="IEC on Climate Smart Agriculture, research study on flood reselient variety"/>
    <n v="3"/>
    <s v="hand tractor,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999999999999999"/>
    <s v="MEDIUM LOW"/>
    <n v="4"/>
    <n v="8"/>
    <x v="0"/>
  </r>
  <r>
    <s v="Economic"/>
    <s v="Agriculture"/>
    <s v="Storm Surge"/>
    <n v="2"/>
    <s v="High"/>
    <x v="0"/>
    <s v="Dumalagan"/>
    <n v="85"/>
    <n v="375.685"/>
    <s v="RICE"/>
    <n v="49539.633844631382"/>
    <n v="5.3789199999999999"/>
    <n v="1.76786"/>
    <n v="1"/>
    <m/>
    <n v="85"/>
    <n v="5"/>
    <n v="4.4532409698169226E-2"/>
    <n v="5"/>
    <n v="0.44999999999999996"/>
    <n v="4"/>
    <n v="0.16138520302913342"/>
    <n v="3"/>
    <n v="0.19011405832013523"/>
    <n v="3"/>
    <n v="4"/>
    <m/>
    <n v="2.5"/>
    <s v="MEDIUM"/>
    <s v="Rehab seeds from Department of Agriculture, PCIC, SURE Loan, Sure AID Loan"/>
    <n v="3"/>
    <s v="IEC on Climate Smart Agriculture, research study on flood reselient variety"/>
    <n v="3"/>
    <s v="floating tiller, corn mills, MPDPs, mechanical dryers,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83333333333333337"/>
    <s v="LOW"/>
    <n v="2"/>
    <n v="4"/>
    <x v="1"/>
  </r>
  <r>
    <s v="Economic"/>
    <s v="Agriculture"/>
    <s v="Storm Surge"/>
    <n v="2"/>
    <s v="Low"/>
    <x v="1"/>
    <s v="Florida "/>
    <n v="400"/>
    <n v="1995.4369999999999"/>
    <s v="COCONUT"/>
    <n v="17222.857142857141"/>
    <n v="1.5153700000000001"/>
    <n v="8.99837E-2"/>
    <n v="1"/>
    <m/>
    <n v="400"/>
    <n v="4"/>
    <n v="4.2857142857142858E-2"/>
    <n v="5"/>
    <n v="0.44999999999999996"/>
    <n v="4"/>
    <n v="3.1572031590072755E-2"/>
    <n v="1"/>
    <n v="0.15604952699584101"/>
    <n v="3"/>
    <n v="3.4"/>
    <m/>
    <n v="2.2000000000000002"/>
    <s v="MEDIUM"/>
    <s v="PCIC"/>
    <n v="4"/>
    <s v="IEC, research study on salinity reselient variety"/>
    <n v="4"/>
    <s v="hand tractor, rice mills, corn mills, MPDP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66"/>
    <s v="LOW"/>
    <n v="2"/>
    <n v="4"/>
    <x v="1"/>
  </r>
  <r>
    <s v="Economic"/>
    <s v="Agriculture"/>
    <s v="Storm Surge"/>
    <n v="2"/>
    <s v="Moderate"/>
    <x v="0"/>
    <s v="Kinamlutan"/>
    <n v="260"/>
    <n v="696.03599999999994"/>
    <s v="RICE"/>
    <n v="125375.06883604507"/>
    <n v="36.352699999999999"/>
    <n v="17.381900000000002"/>
    <n v="2"/>
    <m/>
    <n v="260"/>
    <n v="4"/>
    <n v="1.1264080100125156E-2"/>
    <n v="5"/>
    <n v="0.44999999999999996"/>
    <n v="4"/>
    <n v="0.34437873903073979"/>
    <n v="4"/>
    <n v="1.6362999249582065E-4"/>
    <n v="0"/>
    <n v="3.4"/>
    <m/>
    <n v="2.7"/>
    <s v="MEDIUM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"/>
    <s v="LOW"/>
    <n v="2"/>
    <n v="4"/>
    <x v="1"/>
  </r>
  <r>
    <s v="Economic"/>
    <s v="Agriculture"/>
    <s v="Storm Surge"/>
    <n v="2"/>
    <s v="Moderate"/>
    <x v="0"/>
    <s v="Lumbocan"/>
    <n v="320"/>
    <n v="27.0639"/>
    <s v="COCONUT"/>
    <n v="30000"/>
    <n v="18.5932"/>
    <n v="68.701099999999997"/>
    <n v="4"/>
    <m/>
    <n v="320"/>
    <n v="3"/>
    <n v="0"/>
    <n v="5"/>
    <n v="0.44999999999999996"/>
    <n v="4"/>
    <n v="0.22169753804883996"/>
    <n v="3"/>
    <n v="0"/>
    <n v="0"/>
    <n v="3"/>
    <m/>
    <n v="3.5"/>
    <s v="MEDIUM HIGH"/>
    <s v="PCIC"/>
    <n v="4"/>
    <s v="IEC, research study on salinity reselient variety"/>
    <n v="4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05"/>
    <s v="MEDIUM LOW"/>
    <n v="4"/>
    <n v="8"/>
    <x v="0"/>
  </r>
  <r>
    <s v="Economic"/>
    <s v="Agriculture"/>
    <s v="Storm Surge"/>
    <n v="2"/>
    <s v="High"/>
    <x v="1"/>
    <s v="Maguinda "/>
    <n v="750"/>
    <n v="786.22"/>
    <s v="RICE"/>
    <n v="10345.234933515863"/>
    <n v="1.8417300000000001"/>
    <n v="0.29059299999999999"/>
    <n v="1"/>
    <m/>
    <n v="750"/>
    <n v="5"/>
    <n v="0"/>
    <n v="5"/>
    <n v="0.44999999999999996"/>
    <n v="4"/>
    <n v="9.1088473964030414E-2"/>
    <n v="2"/>
    <n v="0.19388466332578669"/>
    <n v="3"/>
    <n v="3.8"/>
    <m/>
    <n v="2.4"/>
    <s v="MEDIUM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9999999999999993"/>
    <s v="LOW"/>
    <n v="3"/>
    <n v="6"/>
    <x v="1"/>
  </r>
  <r>
    <s v="Economic"/>
    <s v="Agriculture"/>
    <s v="Storm Surge"/>
    <n v="2"/>
    <s v="Low"/>
    <x v="0"/>
    <s v="Mahay "/>
    <n v="200"/>
    <n v="431.77099999999996"/>
    <s v="RICE"/>
    <n v="75681.203007518794"/>
    <n v="37.2926"/>
    <n v="29.7743"/>
    <n v="2"/>
    <m/>
    <n v="200"/>
    <n v="3"/>
    <n v="3.3834586466165412E-2"/>
    <n v="5"/>
    <n v="0.44999999999999996"/>
    <n v="4"/>
    <n v="0.18482019403804334"/>
    <n v="3"/>
    <n v="0.70991335684888524"/>
    <n v="5"/>
    <n v="4"/>
    <m/>
    <n v="3"/>
    <s v="MEDIUM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"/>
    <s v="LOW"/>
    <n v="3"/>
    <n v="6"/>
    <x v="1"/>
  </r>
  <r>
    <s v="Economic"/>
    <s v="Agriculture"/>
    <s v="Storm Surge"/>
    <n v="2"/>
    <s v="Moderate"/>
    <x v="0"/>
    <s v="Mandamo"/>
    <n v="320"/>
    <n v="1964.8580000000002"/>
    <s v="RICE"/>
    <n v="25855.555555555551"/>
    <n v="8.0793999999999997"/>
    <n v="0.59585200000000005"/>
    <n v="1"/>
    <m/>
    <n v="320"/>
    <n v="4"/>
    <n v="2.7777777777777776E-2"/>
    <n v="5"/>
    <n v="0.55000000000000004"/>
    <n v="5"/>
    <n v="4.9469223730162687E-2"/>
    <n v="1"/>
    <n v="0.30990432896423048"/>
    <m/>
    <n v="3"/>
    <m/>
    <n v="2"/>
    <s v="MEDIUM LOW"/>
    <s v="Rehab seeds from Department of Agriculture, PCIC, SURE Loan, Sure AID Loan"/>
    <n v="3"/>
    <s v="IEC on Climate Smart Agriculture, research study on flood reselient variety_x000a_"/>
    <n v="3"/>
    <s v="4 wheel drive tra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66666666666666663"/>
    <s v="LOW"/>
    <n v="4"/>
    <n v="8"/>
    <x v="0"/>
  </r>
  <r>
    <s v="Economic"/>
    <s v="Agriculture"/>
    <s v="Storm Surge"/>
    <n v="2"/>
    <s v="High"/>
    <x v="1"/>
    <s v="Manuel J. Santos "/>
    <n v="170"/>
    <n v="133.42339999999999"/>
    <s v="CORN"/>
    <n v="4873.333333333333"/>
    <n v="4.2868599999999999"/>
    <n v="5.2225700000000002"/>
    <n v="1"/>
    <m/>
    <n v="170"/>
    <n v="1"/>
    <n v="0"/>
    <n v="5"/>
    <n v="0.55000000000000004"/>
    <n v="5"/>
    <n v="0.80945321435370421"/>
    <n v="5"/>
    <n v="0.38479082379852414"/>
    <n v="4"/>
    <n v="4"/>
    <m/>
    <n v="2.5"/>
    <s v="MEDIUM"/>
    <s v="PCIC"/>
    <n v="4"/>
    <s v="IEC, research study on salinity reselient variety"/>
    <n v="4"/>
    <s v="hand tractor, rice mills, , MPDPs,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75"/>
    <s v="LOW"/>
    <n v="3"/>
    <n v="6"/>
    <x v="1"/>
  </r>
  <r>
    <s v="Economic"/>
    <s v="Agriculture"/>
    <s v="Storm Surge"/>
    <n v="2"/>
    <s v="High"/>
    <x v="0"/>
    <s v="Masao"/>
    <n v="200"/>
    <n v="230.672"/>
    <s v="COCONUT"/>
    <n v="7200"/>
    <n v="168.70699999999999"/>
    <n v="86.122900000000001"/>
    <n v="5"/>
    <m/>
    <n v="200"/>
    <n v="1"/>
    <n v="0"/>
    <n v="5"/>
    <n v="0.4"/>
    <n v="4"/>
    <n v="1.30054796420892E-2"/>
    <n v="1"/>
    <n v="0.15078119581050148"/>
    <n v="2"/>
    <n v="2.6"/>
    <m/>
    <n v="3.8"/>
    <s v="MEDIUM HIGH"/>
    <s v="PCIC"/>
    <n v="4"/>
    <s v="IEC, research study on salinity reselient variety"/>
    <n v="4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1399999999999999"/>
    <s v="MEDIUM LOW"/>
    <n v="4"/>
    <n v="8"/>
    <x v="0"/>
  </r>
  <r>
    <s v="Economic"/>
    <s v="Agriculture"/>
    <s v="Storm Surge"/>
    <n v="2"/>
    <s v="High"/>
    <x v="0"/>
    <s v="Maug "/>
    <n v="131"/>
    <n v="289.04919999999998"/>
    <s v="RICE"/>
    <n v="24336"/>
    <n v="132.57"/>
    <n v="54.369199999999999"/>
    <n v="4"/>
    <m/>
    <n v="131"/>
    <n v="5"/>
    <n v="0"/>
    <n v="5"/>
    <n v="0.55000000000000004"/>
    <n v="5"/>
    <n v="0.20757711835908904"/>
    <n v="3"/>
    <n v="0.15643080831913739"/>
    <n v="3"/>
    <n v="4.2"/>
    <m/>
    <n v="4.0999999999999996"/>
    <s v="HIGH"/>
    <s v="Rehab seeds from Department of Agriculture, PCIC, SURE Loan, Sure AID Loan"/>
    <n v="3"/>
    <s v="IEC on Climate Smart Agriculture, research study on flood reselient variety, research study on salinity reselient variety"/>
    <n v="3"/>
    <s v="hand tractor, rice mill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666666666666665"/>
    <s v="MEDIUM LOW"/>
    <n v="4"/>
    <n v="8"/>
    <x v="0"/>
  </r>
  <r>
    <s v="Economic"/>
    <s v="Agriculture"/>
    <s v="Storm Surge"/>
    <n v="2"/>
    <s v="Low"/>
    <x v="0"/>
    <s v="Pigdaulan"/>
    <n v="380"/>
    <n v="771.8309999999999"/>
    <s v="RICE"/>
    <n v="172879.70479704798"/>
    <n v="7.6590000000000005E-2"/>
    <n v="1.78344E-2"/>
    <n v="1"/>
    <m/>
    <n v="380"/>
    <n v="0"/>
    <n v="1.6605166051660517E-2"/>
    <n v="5"/>
    <n v="0.55000000000000004"/>
    <n v="5"/>
    <n v="0.21066787936737449"/>
    <n v="3"/>
    <n v="0.44359581307306911"/>
    <n v="4"/>
    <n v="3.4"/>
    <m/>
    <n v="2.2000000000000002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four wheel drive tractor, hand tractor, rice mills, corn mills, MPDPs, mechanical dryer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3"/>
    <n v="6"/>
    <x v="1"/>
  </r>
  <r>
    <s v="Economic"/>
    <s v="Agriculture"/>
    <s v="Storm Surge"/>
    <n v="2"/>
    <s v="High"/>
    <x v="1"/>
    <s v="Pinamanculan"/>
    <n v="230"/>
    <n v="846.2"/>
    <s v="RICE"/>
    <n v="75995.775591159632"/>
    <n v="274.15199999999999"/>
    <n v="44.750700000000002"/>
    <n v="3"/>
    <m/>
    <n v="230"/>
    <n v="2"/>
    <n v="2.318273144093555E-2"/>
    <n v="5"/>
    <n v="0.5"/>
    <n v="5"/>
    <n v="0.13763412904750649"/>
    <n v="2"/>
    <n v="0.27603285275348616"/>
    <n v="3"/>
    <n v="3.4"/>
    <m/>
    <n v="3.2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666666666666667"/>
    <s v="MEDIUM LOW"/>
    <n v="4"/>
    <n v="8"/>
    <x v="0"/>
  </r>
  <r>
    <s v="Economic"/>
    <s v="Agriculture"/>
    <s v="Storm Surge"/>
    <n v="2"/>
    <s v="High"/>
    <x v="1"/>
    <s v="San Mateo"/>
    <n v="250"/>
    <n v="344.68689999999998"/>
    <s v="RICE"/>
    <n v="31328.571428571428"/>
    <n v="3.6243400000000001"/>
    <n v="1.4716499999999999"/>
    <n v="1"/>
    <m/>
    <n v="250"/>
    <n v="3"/>
    <n v="0.10714285714285714"/>
    <n v="4"/>
    <n v="0.55000000000000004"/>
    <n v="5"/>
    <n v="7.3109828078757849E-2"/>
    <n v="2"/>
    <n v="0.28550229208014583"/>
    <n v="3"/>
    <n v="3.4"/>
    <m/>
    <n v="2.2000000000000002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floating tiller, hand tractor, coffee mills,rice mills, corn mills, MPDPs, mechanical dryers, 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3"/>
    <n v="6"/>
    <x v="1"/>
  </r>
  <r>
    <s v="Economic"/>
    <s v="Agriculture"/>
    <s v="Storm Surge"/>
    <n v="2"/>
    <s v="Low"/>
    <x v="0"/>
    <s v="San Vicente "/>
    <n v="445"/>
    <n v="276.44799999999998"/>
    <s v="RICE"/>
    <n v="113545"/>
    <n v="29.888100000000001"/>
    <n v="21.587"/>
    <n v="2"/>
    <m/>
    <n v="445"/>
    <n v="2"/>
    <n v="2.5000000000000001E-2"/>
    <n v="5"/>
    <n v="0.55000000000000004"/>
    <n v="5"/>
    <n v="0.39067021646023847"/>
    <n v="4"/>
    <n v="0.49916801713161252"/>
    <n v="4"/>
    <n v="4"/>
    <m/>
    <n v="3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"/>
    <s v="LOW"/>
    <n v="4"/>
    <n v="8"/>
    <x v="0"/>
  </r>
  <r>
    <s v="Economic"/>
    <s v="Agriculture"/>
    <s v="Storm Surge"/>
    <n v="2"/>
    <s v="Low"/>
    <x v="0"/>
    <s v="Tagabaca "/>
    <n v="455"/>
    <n v="978.0809999999999"/>
    <s v="RICE"/>
    <n v="160170.65606361828"/>
    <n v="9.4032400000000003"/>
    <n v="5.0500999999999996"/>
    <n v="1"/>
    <m/>
    <n v="455"/>
    <n v="3"/>
    <n v="8.9463220675944331E-3"/>
    <n v="5"/>
    <n v="0.55000000000000004"/>
    <n v="5"/>
    <n v="0.30856340119069897"/>
    <n v="3"/>
    <n v="0.80962824142376755"/>
    <n v="5"/>
    <n v="4.2"/>
    <m/>
    <n v="2.6"/>
    <s v="MEDIUM"/>
    <s v="Rehab seeds from Department of Agriculture, PCIC, SURE Loan, Sure AID Loan"/>
    <n v="3"/>
    <s v="IEC on Climate Smart Agriculture, research study on flood reselient variety, Organic Agriculture Technology"/>
    <n v="3"/>
    <s v="hand tractor, rice mills,  MPDPs,  manual thresher, mechanical dry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8666666666666667"/>
    <s v="LOW"/>
    <n v="2"/>
    <n v="4"/>
    <x v="1"/>
  </r>
  <r>
    <s v="Economic"/>
    <s v="Agriculture"/>
    <s v="Storm Surge"/>
    <n v="2"/>
    <s v="Low"/>
    <x v="0"/>
    <s v="Tiniwisan "/>
    <n v="170"/>
    <n v="511.495"/>
    <s v="RICE"/>
    <n v="47714.878892733563"/>
    <n v="14.2605"/>
    <n v="4.3236600000000003"/>
    <n v="1"/>
    <m/>
    <n v="170"/>
    <n v="5"/>
    <n v="1.7301038062283735E-2"/>
    <n v="5"/>
    <n v="0.55000000000000004"/>
    <n v="5"/>
    <n v="0.30510562175583339"/>
    <n v="3"/>
    <n v="0.35517453738550714"/>
    <n v="4"/>
    <n v="4.4000000000000004"/>
    <m/>
    <n v="2.7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four wheel drive tar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"/>
    <s v="LOW"/>
    <n v="4"/>
    <n v="8"/>
    <x v="0"/>
  </r>
  <r>
    <s v="Economic"/>
    <s v="Agriculture"/>
    <s v="Storm Surge"/>
    <n v="2"/>
    <s v="Low"/>
    <x v="1"/>
    <s v="Tungao"/>
    <n v="509"/>
    <n v="1021.4001000000001"/>
    <s v="RUBBER"/>
    <n v="241.85357596275924"/>
    <n v="1.9010400000000001"/>
    <n v="0.18898000000000001"/>
    <n v="1"/>
    <m/>
    <n v="509"/>
    <n v="3"/>
    <n v="4.7608971646212438E-3"/>
    <n v="5"/>
    <n v="0.55000000000000004"/>
    <n v="5"/>
    <n v="0.55523785439222095"/>
    <n v="5"/>
    <n v="1.5126393662973012E-2"/>
    <n v="1"/>
    <n v="3.8"/>
    <m/>
    <n v="2.4"/>
    <s v="MEDIUM"/>
    <s v="PCIC"/>
    <n v="4"/>
    <s v="IEC, Organic Agriculture Technology_x000a_"/>
    <n v="2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9999999999999993"/>
    <s v="LOW"/>
    <n v="1"/>
    <n v="2"/>
    <x v="1"/>
  </r>
  <r>
    <s v="Economic"/>
    <s v="Agriculture"/>
    <s v="Storm Surge"/>
    <n v="2"/>
    <s v="Moderate"/>
    <x v="0"/>
    <s v="Villa Kananagga"/>
    <n v="51"/>
    <n v="243.76519999999999"/>
    <s v="RICE"/>
    <n v="48456.637168141584"/>
    <n v="38.953200000000002"/>
    <n v="24.1936"/>
    <n v="2"/>
    <m/>
    <n v="51"/>
    <n v="5"/>
    <n v="0"/>
    <n v="5"/>
    <n v="0.30000000000000004"/>
    <n v="3"/>
    <n v="0.13906825092342959"/>
    <n v="2"/>
    <n v="0.33950375197115917"/>
    <n v="4"/>
    <n v="3.8"/>
    <m/>
    <n v="2.9"/>
    <s v="MEDIUM"/>
    <s v="Rehab seeds from Department of Agriculture, PCIC, SURE Loan, Sure AID Loan"/>
    <n v="3"/>
    <s v="IEC on Climate Smart Agriculture, research study on flood reselient variety"/>
    <n v="3"/>
    <s v="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6666666666666667"/>
    <s v="LOW"/>
    <n v="4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0" firstHeaderRow="1" firstDataRow="1" firstDataCol="1"/>
  <pivotFields count="48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numFmtId="165" showAll="0"/>
    <pivotField showAll="0"/>
    <pivotField numFmtId="2"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numFmtId="10" showAll="0"/>
    <pivotField numFmtId="2" showAll="0"/>
    <pivotField numFmtId="10" showAll="0"/>
    <pivotField showAll="0"/>
    <pivotField numFmtId="2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numFmtId="164" showAll="0"/>
    <pivotField showAll="0"/>
    <pivotField numFmtId="2" showAll="0"/>
    <pivotField dataField="1" numFmtId="164" showAll="0"/>
    <pivotField axis="axisRow" showAll="0">
      <items count="3">
        <item x="1"/>
        <item x="0"/>
        <item t="default"/>
      </items>
    </pivotField>
  </pivotFields>
  <rowFields count="2">
    <field x="5"/>
    <field x="47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Items count="1">
    <i/>
  </colItems>
  <dataFields count="1">
    <dataField name="Average of Risk Score" fld="46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68"/>
  <sheetViews>
    <sheetView view="pageBreakPreview" topLeftCell="AD39" zoomScale="70" zoomScaleNormal="80" zoomScaleSheetLayoutView="70" workbookViewId="0">
      <selection activeCell="AR52" sqref="AR52"/>
    </sheetView>
  </sheetViews>
  <sheetFormatPr defaultColWidth="9.140625" defaultRowHeight="14.25"/>
  <cols>
    <col min="1" max="1" width="15" style="2" customWidth="1"/>
    <col min="2" max="2" width="7.7109375" style="35" bestFit="1" customWidth="1"/>
    <col min="3" max="3" width="10.7109375" style="2" bestFit="1" customWidth="1"/>
    <col min="4" max="4" width="8.28515625" style="2" bestFit="1" customWidth="1"/>
    <col min="5" max="5" width="10.7109375" style="2" bestFit="1" customWidth="1"/>
    <col min="6" max="6" width="16" style="2" bestFit="1" customWidth="1"/>
    <col min="7" max="7" width="9.7109375" style="2" customWidth="1"/>
    <col min="8" max="8" width="10" style="2" customWidth="1"/>
    <col min="9" max="9" width="10.140625" style="2" customWidth="1"/>
    <col min="10" max="10" width="14.7109375" style="2" customWidth="1"/>
    <col min="11" max="11" width="12" style="2" customWidth="1"/>
    <col min="12" max="12" width="9.42578125" style="3" customWidth="1"/>
    <col min="13" max="13" width="9.42578125" style="2" customWidth="1"/>
    <col min="14" max="14" width="10.7109375" style="2" customWidth="1"/>
    <col min="15" max="15" width="6.7109375" style="2" customWidth="1"/>
    <col min="16" max="16" width="8.28515625" style="2" customWidth="1"/>
    <col min="17" max="17" width="8.7109375" style="3" customWidth="1"/>
    <col min="18" max="18" width="8.28515625" style="3" customWidth="1"/>
    <col min="19" max="19" width="9.7109375" style="4" customWidth="1"/>
    <col min="20" max="20" width="8.28515625" style="4" customWidth="1"/>
    <col min="21" max="21" width="12" style="4" customWidth="1"/>
    <col min="22" max="22" width="8.28515625" style="4" customWidth="1"/>
    <col min="23" max="23" width="12.7109375" style="4" customWidth="1"/>
    <col min="24" max="24" width="8.28515625" style="2" customWidth="1"/>
    <col min="25" max="25" width="12.7109375" style="2" customWidth="1"/>
    <col min="26" max="26" width="14.28515625" style="2" customWidth="1"/>
    <col min="27" max="27" width="7.42578125" style="2" customWidth="1"/>
    <col min="28" max="28" width="13.7109375" style="2" customWidth="1"/>
    <col min="29" max="29" width="27.7109375" style="2" customWidth="1"/>
    <col min="30" max="30" width="11.140625" style="2" customWidth="1"/>
    <col min="31" max="31" width="26.28515625" style="2" customWidth="1"/>
    <col min="32" max="32" width="11.140625" style="2" customWidth="1"/>
    <col min="33" max="33" width="16.140625" style="2" customWidth="1"/>
    <col min="34" max="34" width="11.140625" style="2" customWidth="1"/>
    <col min="35" max="35" width="17.42578125" style="2" customWidth="1"/>
    <col min="36" max="36" width="11.140625" style="2" customWidth="1"/>
    <col min="37" max="37" width="12.28515625" style="2" customWidth="1"/>
    <col min="38" max="38" width="10.7109375" style="2" customWidth="1"/>
    <col min="39" max="39" width="13" style="2" customWidth="1"/>
    <col min="40" max="40" width="10.7109375" style="2" customWidth="1"/>
    <col min="41" max="41" width="9.7109375" style="2" customWidth="1"/>
    <col min="42" max="42" width="15.28515625" style="2" customWidth="1"/>
    <col min="43" max="43" width="12.7109375" style="2" customWidth="1"/>
    <col min="44" max="44" width="15.7109375" style="2" customWidth="1"/>
    <col min="45" max="45" width="13.7109375" style="2" customWidth="1"/>
    <col min="46" max="46" width="10.28515625" style="6" bestFit="1" customWidth="1"/>
    <col min="47" max="47" width="21.28515625" style="2" customWidth="1"/>
    <col min="48" max="16384" width="9.140625" style="2"/>
  </cols>
  <sheetData>
    <row r="1" spans="1:47" ht="15">
      <c r="A1" s="1" t="s">
        <v>0</v>
      </c>
    </row>
    <row r="2" spans="1:47" ht="15.75" thickBot="1"/>
    <row r="3" spans="1:47" ht="18">
      <c r="A3" s="84" t="s">
        <v>1</v>
      </c>
      <c r="B3" s="86" t="s">
        <v>2</v>
      </c>
      <c r="C3" s="86"/>
      <c r="D3" s="86"/>
      <c r="E3" s="87" t="s">
        <v>3</v>
      </c>
      <c r="F3" s="87"/>
      <c r="G3" s="87"/>
      <c r="H3" s="87"/>
      <c r="I3" s="87"/>
      <c r="J3" s="87"/>
      <c r="K3" s="87"/>
      <c r="L3" s="87"/>
      <c r="M3" s="87"/>
      <c r="N3" s="88" t="s">
        <v>4</v>
      </c>
      <c r="O3" s="90" t="s">
        <v>5</v>
      </c>
      <c r="P3" s="90"/>
      <c r="Q3" s="90"/>
      <c r="R3" s="90"/>
      <c r="S3" s="90"/>
      <c r="T3" s="90"/>
      <c r="U3" s="90"/>
      <c r="V3" s="90"/>
      <c r="W3" s="90"/>
      <c r="X3" s="90"/>
      <c r="Y3" s="90"/>
      <c r="Z3" s="107" t="s">
        <v>6</v>
      </c>
      <c r="AA3" s="98" t="s">
        <v>7</v>
      </c>
      <c r="AB3" s="98"/>
      <c r="AC3" s="100" t="s">
        <v>8</v>
      </c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2"/>
      <c r="AP3" s="103" t="s">
        <v>9</v>
      </c>
      <c r="AQ3" s="105" t="s">
        <v>10</v>
      </c>
      <c r="AR3" s="105" t="s">
        <v>11</v>
      </c>
      <c r="AS3" s="105" t="s">
        <v>12</v>
      </c>
      <c r="AT3" s="91" t="s">
        <v>13</v>
      </c>
      <c r="AU3" s="93" t="s">
        <v>14</v>
      </c>
    </row>
    <row r="4" spans="1:47" ht="68.650000000000006" customHeight="1">
      <c r="A4" s="85"/>
      <c r="B4" s="7" t="s">
        <v>15</v>
      </c>
      <c r="C4" s="7" t="s">
        <v>16</v>
      </c>
      <c r="D4" s="7" t="s">
        <v>17</v>
      </c>
      <c r="E4" s="8" t="s">
        <v>18</v>
      </c>
      <c r="F4" s="8" t="s">
        <v>19</v>
      </c>
      <c r="G4" s="9" t="s">
        <v>20</v>
      </c>
      <c r="H4" s="8" t="s">
        <v>21</v>
      </c>
      <c r="I4" s="8" t="s">
        <v>22</v>
      </c>
      <c r="J4" s="9" t="s">
        <v>23</v>
      </c>
      <c r="K4" s="8" t="s">
        <v>24</v>
      </c>
      <c r="L4" s="10" t="s">
        <v>25</v>
      </c>
      <c r="M4" s="8" t="s">
        <v>26</v>
      </c>
      <c r="N4" s="89"/>
      <c r="O4" s="95" t="s">
        <v>27</v>
      </c>
      <c r="P4" s="95"/>
      <c r="Q4" s="96" t="s">
        <v>28</v>
      </c>
      <c r="R4" s="96"/>
      <c r="S4" s="97" t="s">
        <v>29</v>
      </c>
      <c r="T4" s="97"/>
      <c r="U4" s="97" t="s">
        <v>30</v>
      </c>
      <c r="V4" s="97"/>
      <c r="W4" s="95" t="s">
        <v>31</v>
      </c>
      <c r="X4" s="95"/>
      <c r="Y4" s="11" t="s">
        <v>32</v>
      </c>
      <c r="Z4" s="95"/>
      <c r="AA4" s="99"/>
      <c r="AB4" s="99"/>
      <c r="AC4" s="12" t="s">
        <v>33</v>
      </c>
      <c r="AD4" s="12"/>
      <c r="AE4" s="12" t="s">
        <v>34</v>
      </c>
      <c r="AF4" s="12"/>
      <c r="AG4" s="12" t="s">
        <v>35</v>
      </c>
      <c r="AH4" s="12"/>
      <c r="AI4" s="12" t="s">
        <v>36</v>
      </c>
      <c r="AJ4" s="12"/>
      <c r="AK4" s="12" t="s">
        <v>37</v>
      </c>
      <c r="AL4" s="12"/>
      <c r="AM4" s="12" t="s">
        <v>38</v>
      </c>
      <c r="AN4" s="12"/>
      <c r="AO4" s="12" t="s">
        <v>39</v>
      </c>
      <c r="AP4" s="104"/>
      <c r="AQ4" s="106"/>
      <c r="AR4" s="106"/>
      <c r="AS4" s="106"/>
      <c r="AT4" s="92"/>
      <c r="AU4" s="94"/>
    </row>
    <row r="5" spans="1:47" ht="72.75" thickBot="1">
      <c r="A5" s="13" t="s">
        <v>40</v>
      </c>
      <c r="B5" s="14"/>
      <c r="C5" s="14" t="s">
        <v>41</v>
      </c>
      <c r="D5" s="14" t="s">
        <v>42</v>
      </c>
      <c r="E5" s="14"/>
      <c r="F5" s="14"/>
      <c r="G5" s="15" t="s">
        <v>43</v>
      </c>
      <c r="H5" s="15" t="s">
        <v>44</v>
      </c>
      <c r="I5" s="15" t="s">
        <v>45</v>
      </c>
      <c r="J5" s="15"/>
      <c r="K5" s="15" t="s">
        <v>46</v>
      </c>
      <c r="L5" s="16" t="s">
        <v>47</v>
      </c>
      <c r="M5" s="15"/>
      <c r="N5" s="15"/>
      <c r="O5" s="15" t="s">
        <v>48</v>
      </c>
      <c r="P5" s="15" t="s">
        <v>49</v>
      </c>
      <c r="Q5" s="16" t="s">
        <v>50</v>
      </c>
      <c r="R5" s="16" t="s">
        <v>49</v>
      </c>
      <c r="S5" s="17" t="s">
        <v>50</v>
      </c>
      <c r="T5" s="17" t="s">
        <v>49</v>
      </c>
      <c r="U5" s="17" t="s">
        <v>50</v>
      </c>
      <c r="V5" s="17" t="s">
        <v>49</v>
      </c>
      <c r="W5" s="17" t="s">
        <v>50</v>
      </c>
      <c r="X5" s="15" t="s">
        <v>49</v>
      </c>
      <c r="Y5" s="15" t="s">
        <v>51</v>
      </c>
      <c r="Z5" s="15"/>
      <c r="AA5" s="15" t="s">
        <v>52</v>
      </c>
      <c r="AB5" s="15" t="s">
        <v>53</v>
      </c>
      <c r="AC5" s="16" t="s">
        <v>54</v>
      </c>
      <c r="AD5" s="15" t="s">
        <v>55</v>
      </c>
      <c r="AE5" s="16" t="s">
        <v>54</v>
      </c>
      <c r="AF5" s="15" t="s">
        <v>55</v>
      </c>
      <c r="AG5" s="16" t="s">
        <v>54</v>
      </c>
      <c r="AH5" s="15" t="s">
        <v>56</v>
      </c>
      <c r="AI5" s="16" t="s">
        <v>54</v>
      </c>
      <c r="AJ5" s="15" t="s">
        <v>55</v>
      </c>
      <c r="AK5" s="15" t="s">
        <v>54</v>
      </c>
      <c r="AL5" s="15" t="s">
        <v>57</v>
      </c>
      <c r="AM5" s="15" t="s">
        <v>54</v>
      </c>
      <c r="AN5" s="15" t="s">
        <v>57</v>
      </c>
      <c r="AO5" s="15" t="s">
        <v>58</v>
      </c>
      <c r="AP5" s="15"/>
      <c r="AQ5" s="14" t="s">
        <v>59</v>
      </c>
      <c r="AR5" s="14"/>
      <c r="AS5" s="14"/>
      <c r="AT5" s="18" t="s">
        <v>60</v>
      </c>
      <c r="AU5" s="14" t="s">
        <v>61</v>
      </c>
    </row>
    <row r="6" spans="1:47" ht="150">
      <c r="A6" s="19"/>
      <c r="B6" s="36" t="s">
        <v>214</v>
      </c>
      <c r="C6" s="19">
        <v>2</v>
      </c>
      <c r="D6" s="19" t="s">
        <v>142</v>
      </c>
      <c r="E6" s="19" t="s">
        <v>62</v>
      </c>
      <c r="F6" s="19" t="s">
        <v>63</v>
      </c>
      <c r="G6" s="20">
        <v>40</v>
      </c>
      <c r="H6" s="20">
        <v>354.8775</v>
      </c>
      <c r="I6" s="20" t="s">
        <v>64</v>
      </c>
      <c r="J6" s="21">
        <v>22320</v>
      </c>
      <c r="K6" s="20">
        <v>180.69200000000001</v>
      </c>
      <c r="L6" s="37">
        <v>53.427900000000001</v>
      </c>
      <c r="M6" s="20">
        <v>3</v>
      </c>
      <c r="N6" s="20"/>
      <c r="O6" s="20">
        <v>40</v>
      </c>
      <c r="P6" s="20">
        <v>5</v>
      </c>
      <c r="Q6" s="22">
        <v>0</v>
      </c>
      <c r="R6" s="23">
        <v>5</v>
      </c>
      <c r="S6" s="22">
        <f>1-55%</f>
        <v>0.44999999999999996</v>
      </c>
      <c r="T6" s="23">
        <v>4</v>
      </c>
      <c r="U6" s="22">
        <v>6.3402159900247265E-2</v>
      </c>
      <c r="V6" s="24">
        <v>2</v>
      </c>
      <c r="W6" s="22">
        <v>4.7000725602496636E-2</v>
      </c>
      <c r="X6" s="20">
        <v>1</v>
      </c>
      <c r="Y6" s="24">
        <f t="shared" ref="Y6:Y39" si="0">(P6+R6+T6+V6+X6)/5</f>
        <v>3.4</v>
      </c>
      <c r="Z6" s="20"/>
      <c r="AA6" s="25">
        <f t="shared" ref="AA6:AA39" si="1">(M6+Y6)/2</f>
        <v>3.2</v>
      </c>
      <c r="AB6" s="26" t="str">
        <f>IF(AA6&lt;=1,"LOW", IF(AA6&lt;=2,"MEDIUM LOW", IF(AA6&lt;=3,"MEDIUM", IF(AA6&lt;=4,"MEDIUM HIGH", "HIGH"))))</f>
        <v>MEDIUM HIGH</v>
      </c>
      <c r="AC6" s="27" t="s">
        <v>65</v>
      </c>
      <c r="AD6" s="28">
        <v>3</v>
      </c>
      <c r="AE6" s="27" t="s">
        <v>66</v>
      </c>
      <c r="AF6" s="20">
        <v>3</v>
      </c>
      <c r="AG6" s="27" t="s">
        <v>67</v>
      </c>
      <c r="AH6" s="20">
        <v>3</v>
      </c>
      <c r="AI6" s="27" t="s">
        <v>68</v>
      </c>
      <c r="AJ6" s="20">
        <v>4</v>
      </c>
      <c r="AK6" s="27" t="s">
        <v>69</v>
      </c>
      <c r="AL6" s="20">
        <v>3</v>
      </c>
      <c r="AM6" s="27" t="s">
        <v>70</v>
      </c>
      <c r="AN6" s="27">
        <v>3</v>
      </c>
      <c r="AO6" s="24">
        <f>(AD6+AF6+AH6+AJ6+AL6+AN6)/6</f>
        <v>3.1666666666666665</v>
      </c>
      <c r="AP6" s="20"/>
      <c r="AQ6" s="26">
        <f>AA6/AO6</f>
        <v>1.0105263157894737</v>
      </c>
      <c r="AR6" s="26" t="str">
        <f>IF(AQ6&lt;=1,"LOW", IF(AQ6&lt;=2,"MEDIUM LOW", IF(AQ6&lt;=3,"MEDIUM", IF(AQ6&lt;=4,"MEDIUM HIGH", "HIGH"))))</f>
        <v>MEDIUM LOW</v>
      </c>
      <c r="AS6" s="29">
        <v>4</v>
      </c>
      <c r="AT6" s="26">
        <f t="shared" ref="AT6:AT39" si="2">AS6*C6</f>
        <v>8</v>
      </c>
      <c r="AU6" s="20" t="str">
        <f>IF(AT6&lt;=2,"LOW RISK", IF(AT6&lt;=4,"MODERATE RISK", IF(AT6&lt;=6,"HIGH RISK","VERY HIGH RISK")))</f>
        <v>VERY HIGH RISK</v>
      </c>
    </row>
    <row r="7" spans="1:47" ht="150">
      <c r="A7" s="20"/>
      <c r="B7" s="36" t="s">
        <v>214</v>
      </c>
      <c r="C7" s="19">
        <v>2</v>
      </c>
      <c r="D7" s="19" t="s">
        <v>143</v>
      </c>
      <c r="E7" s="20" t="s">
        <v>71</v>
      </c>
      <c r="F7" s="19" t="s">
        <v>72</v>
      </c>
      <c r="G7" s="20">
        <v>312</v>
      </c>
      <c r="H7" s="20">
        <v>566.68600000000004</v>
      </c>
      <c r="I7" s="20" t="s">
        <v>64</v>
      </c>
      <c r="J7" s="21">
        <v>72192.857142857145</v>
      </c>
      <c r="K7" s="20">
        <v>16.462</v>
      </c>
      <c r="L7" s="24">
        <v>3.30816</v>
      </c>
      <c r="M7" s="20">
        <v>1</v>
      </c>
      <c r="N7" s="20"/>
      <c r="O7" s="20">
        <v>312</v>
      </c>
      <c r="P7" s="20">
        <v>3</v>
      </c>
      <c r="Q7" s="30">
        <v>0.107142857142857</v>
      </c>
      <c r="R7" s="23">
        <v>4</v>
      </c>
      <c r="S7" s="22">
        <f>1-55%</f>
        <v>0.44999999999999996</v>
      </c>
      <c r="T7" s="23">
        <v>4</v>
      </c>
      <c r="U7" s="22">
        <v>4.4469071055222818E-2</v>
      </c>
      <c r="V7" s="24">
        <v>1</v>
      </c>
      <c r="W7" s="22">
        <v>0.12188054760484641</v>
      </c>
      <c r="X7" s="20">
        <v>2</v>
      </c>
      <c r="Y7" s="24">
        <f t="shared" si="0"/>
        <v>2.8</v>
      </c>
      <c r="Z7" s="20"/>
      <c r="AA7" s="25">
        <f t="shared" si="1"/>
        <v>1.9</v>
      </c>
      <c r="AB7" s="26" t="str">
        <f t="shared" ref="AB7:AB39" si="3">IF(AA7&lt;=1,"LOW", IF(AA7&lt;=2,"MEDIUM LOW", IF(AA7&lt;=3,"MEDIUM", IF(AA7&lt;=4,"MEDIUM HIGH", "HIGH"))))</f>
        <v>MEDIUM LOW</v>
      </c>
      <c r="AC7" s="27" t="s">
        <v>65</v>
      </c>
      <c r="AD7" s="28">
        <v>3</v>
      </c>
      <c r="AE7" s="27" t="s">
        <v>73</v>
      </c>
      <c r="AF7" s="20">
        <v>3</v>
      </c>
      <c r="AG7" s="27" t="s">
        <v>74</v>
      </c>
      <c r="AH7" s="20">
        <v>3</v>
      </c>
      <c r="AI7" s="27" t="s">
        <v>68</v>
      </c>
      <c r="AJ7" s="20">
        <v>3</v>
      </c>
      <c r="AK7" s="27" t="s">
        <v>69</v>
      </c>
      <c r="AL7" s="20">
        <v>3</v>
      </c>
      <c r="AM7" s="27" t="s">
        <v>70</v>
      </c>
      <c r="AN7" s="27">
        <v>3</v>
      </c>
      <c r="AO7" s="24">
        <f t="shared" ref="AO7:AO39" si="4">(AD7+AF7+AH7+AJ7+AL7+AN7)/6</f>
        <v>3</v>
      </c>
      <c r="AP7" s="20"/>
      <c r="AQ7" s="26">
        <f t="shared" ref="AQ7:AQ39" si="5">AA7/AO7</f>
        <v>0.6333333333333333</v>
      </c>
      <c r="AR7" s="26" t="str">
        <f t="shared" ref="AR7:AR39" si="6">IF(AQ7&lt;=1,"LOW", IF(AQ7&lt;=2,"MEDIUM LOW", IF(AQ7&lt;=3,"MEDIUM", IF(AQ7&lt;=4,"MEDIUM HIGH", "HIGH"))))</f>
        <v>LOW</v>
      </c>
      <c r="AS7" s="29">
        <v>3</v>
      </c>
      <c r="AT7" s="26">
        <f t="shared" si="2"/>
        <v>6</v>
      </c>
      <c r="AU7" s="20" t="str">
        <f t="shared" ref="AU7:AU39" si="7">IF(AT7&lt;=2,"LOW RISK", IF(AT7&lt;=4,"MODERATE RISK", IF(AT7&lt;=6,"HIGH RISK","VERY HIGH RISK")))</f>
        <v>HIGH RISK</v>
      </c>
    </row>
    <row r="8" spans="1:47" ht="150">
      <c r="B8" s="36" t="s">
        <v>214</v>
      </c>
      <c r="C8" s="19">
        <v>2</v>
      </c>
      <c r="D8" s="19" t="s">
        <v>142</v>
      </c>
      <c r="E8" s="20" t="s">
        <v>62</v>
      </c>
      <c r="F8" s="19" t="s">
        <v>77</v>
      </c>
      <c r="G8" s="20">
        <v>265</v>
      </c>
      <c r="H8" s="20">
        <v>732.83699999999999</v>
      </c>
      <c r="I8" s="20" t="s">
        <v>64</v>
      </c>
      <c r="J8" s="21">
        <v>144138.59424920127</v>
      </c>
      <c r="K8" s="20">
        <v>8.6773900000000008</v>
      </c>
      <c r="L8" s="24">
        <v>1.8865099999999999</v>
      </c>
      <c r="M8" s="20">
        <v>3</v>
      </c>
      <c r="N8" s="20"/>
      <c r="O8" s="20">
        <v>265</v>
      </c>
      <c r="P8" s="20">
        <v>5</v>
      </c>
      <c r="Q8" s="22">
        <v>1.437699680511182E-2</v>
      </c>
      <c r="R8" s="23">
        <v>5</v>
      </c>
      <c r="S8" s="22">
        <f>1-55%</f>
        <v>0.44999999999999996</v>
      </c>
      <c r="T8" s="23">
        <v>4</v>
      </c>
      <c r="U8" s="22">
        <v>0.25626435346468585</v>
      </c>
      <c r="V8" s="24">
        <v>3</v>
      </c>
      <c r="W8" s="22">
        <v>0.37234200784076132</v>
      </c>
      <c r="X8" s="20">
        <v>4</v>
      </c>
      <c r="Y8" s="24">
        <f t="shared" si="0"/>
        <v>4.2</v>
      </c>
      <c r="Z8" s="20"/>
      <c r="AA8" s="25">
        <f t="shared" si="1"/>
        <v>3.6</v>
      </c>
      <c r="AB8" s="26" t="str">
        <f t="shared" si="3"/>
        <v>MEDIUM HIGH</v>
      </c>
      <c r="AC8" s="27" t="s">
        <v>65</v>
      </c>
      <c r="AD8" s="28">
        <v>3</v>
      </c>
      <c r="AE8" s="27" t="s">
        <v>78</v>
      </c>
      <c r="AF8" s="20">
        <v>3</v>
      </c>
      <c r="AG8" s="27" t="s">
        <v>79</v>
      </c>
      <c r="AH8" s="20">
        <v>3</v>
      </c>
      <c r="AI8" s="27" t="s">
        <v>68</v>
      </c>
      <c r="AJ8" s="20">
        <v>3</v>
      </c>
      <c r="AK8" s="27" t="s">
        <v>69</v>
      </c>
      <c r="AL8" s="20">
        <v>3</v>
      </c>
      <c r="AM8" s="27" t="s">
        <v>70</v>
      </c>
      <c r="AN8" s="27">
        <v>3</v>
      </c>
      <c r="AO8" s="24">
        <f t="shared" si="4"/>
        <v>3</v>
      </c>
      <c r="AP8" s="20"/>
      <c r="AQ8" s="26">
        <f t="shared" si="5"/>
        <v>1.2</v>
      </c>
      <c r="AR8" s="26" t="str">
        <f t="shared" si="6"/>
        <v>MEDIUM LOW</v>
      </c>
      <c r="AS8" s="29">
        <v>2</v>
      </c>
      <c r="AT8" s="26">
        <f t="shared" si="2"/>
        <v>4</v>
      </c>
      <c r="AU8" s="20" t="str">
        <f t="shared" si="7"/>
        <v>MODERATE RISK</v>
      </c>
    </row>
    <row r="9" spans="1:47" ht="150">
      <c r="B9" s="36" t="s">
        <v>214</v>
      </c>
      <c r="C9" s="19">
        <v>2</v>
      </c>
      <c r="D9" s="20" t="s">
        <v>143</v>
      </c>
      <c r="E9" s="20" t="s">
        <v>62</v>
      </c>
      <c r="F9" s="19" t="s">
        <v>81</v>
      </c>
      <c r="G9" s="20">
        <v>185</v>
      </c>
      <c r="H9" s="20">
        <v>831.52300000000002</v>
      </c>
      <c r="I9" s="20" t="s">
        <v>64</v>
      </c>
      <c r="J9" s="21">
        <v>79398.740774715421</v>
      </c>
      <c r="K9" s="20">
        <v>98.592299999999994</v>
      </c>
      <c r="L9" s="24">
        <v>22.619</v>
      </c>
      <c r="M9" s="20">
        <v>2</v>
      </c>
      <c r="N9" s="20"/>
      <c r="O9" s="20">
        <v>185</v>
      </c>
      <c r="P9" s="20">
        <v>5</v>
      </c>
      <c r="Q9" s="22">
        <v>1.876329066422049E-2</v>
      </c>
      <c r="R9" s="23">
        <v>5</v>
      </c>
      <c r="S9" s="31">
        <f>1-80%</f>
        <v>0.19999999999999996</v>
      </c>
      <c r="T9" s="23">
        <v>3</v>
      </c>
      <c r="U9" s="22">
        <v>0.1730535415135841</v>
      </c>
      <c r="V9" s="24">
        <v>3</v>
      </c>
      <c r="W9" s="22">
        <v>0.47580283407674834</v>
      </c>
      <c r="X9" s="20">
        <v>4</v>
      </c>
      <c r="Y9" s="24">
        <f t="shared" si="0"/>
        <v>4</v>
      </c>
      <c r="Z9" s="20"/>
      <c r="AA9" s="25">
        <f t="shared" si="1"/>
        <v>3</v>
      </c>
      <c r="AB9" s="26" t="str">
        <f t="shared" si="3"/>
        <v>MEDIUM</v>
      </c>
      <c r="AC9" s="27" t="s">
        <v>65</v>
      </c>
      <c r="AD9" s="28">
        <v>3</v>
      </c>
      <c r="AE9" s="27" t="s">
        <v>78</v>
      </c>
      <c r="AF9" s="20">
        <v>3</v>
      </c>
      <c r="AG9" s="27" t="s">
        <v>82</v>
      </c>
      <c r="AH9" s="20">
        <v>3</v>
      </c>
      <c r="AI9" s="27" t="s">
        <v>68</v>
      </c>
      <c r="AJ9" s="20">
        <v>3</v>
      </c>
      <c r="AK9" s="27" t="s">
        <v>69</v>
      </c>
      <c r="AL9" s="20">
        <v>3</v>
      </c>
      <c r="AM9" s="27" t="s">
        <v>70</v>
      </c>
      <c r="AN9" s="27">
        <v>3</v>
      </c>
      <c r="AO9" s="24">
        <f t="shared" si="4"/>
        <v>3</v>
      </c>
      <c r="AP9" s="20"/>
      <c r="AQ9" s="26">
        <f t="shared" si="5"/>
        <v>1</v>
      </c>
      <c r="AR9" s="26" t="str">
        <f t="shared" si="6"/>
        <v>LOW</v>
      </c>
      <c r="AS9" s="29">
        <v>4</v>
      </c>
      <c r="AT9" s="26">
        <f t="shared" si="2"/>
        <v>8</v>
      </c>
      <c r="AU9" s="20" t="str">
        <f t="shared" si="7"/>
        <v>VERY HIGH RISK</v>
      </c>
    </row>
    <row r="10" spans="1:47" ht="150">
      <c r="B10" s="36" t="s">
        <v>214</v>
      </c>
      <c r="C10" s="19">
        <v>2</v>
      </c>
      <c r="D10" s="20" t="s">
        <v>142</v>
      </c>
      <c r="E10" s="20" t="s">
        <v>62</v>
      </c>
      <c r="F10" s="19" t="s">
        <v>83</v>
      </c>
      <c r="G10" s="20">
        <v>30</v>
      </c>
      <c r="H10" s="20">
        <v>47.748899999999999</v>
      </c>
      <c r="I10" s="20" t="s">
        <v>64</v>
      </c>
      <c r="J10" s="21">
        <v>95531.538461538468</v>
      </c>
      <c r="K10" s="20">
        <v>20.217700000000001</v>
      </c>
      <c r="L10" s="24">
        <v>58.112000000000002</v>
      </c>
      <c r="M10" s="20">
        <v>3</v>
      </c>
      <c r="N10" s="20"/>
      <c r="O10" s="20">
        <v>30</v>
      </c>
      <c r="P10" s="20">
        <v>3</v>
      </c>
      <c r="Q10" s="22">
        <v>0</v>
      </c>
      <c r="R10" s="23">
        <v>5</v>
      </c>
      <c r="S10" s="22">
        <f>1-55%</f>
        <v>0.44999999999999996</v>
      </c>
      <c r="T10" s="23">
        <v>4</v>
      </c>
      <c r="U10" s="22">
        <v>0.32670909696349026</v>
      </c>
      <c r="V10" s="24">
        <v>4</v>
      </c>
      <c r="W10" s="22">
        <v>0.27137797938800684</v>
      </c>
      <c r="X10" s="20">
        <v>3</v>
      </c>
      <c r="Y10" s="24">
        <f t="shared" si="0"/>
        <v>3.8</v>
      </c>
      <c r="Z10" s="20"/>
      <c r="AA10" s="25">
        <f t="shared" si="1"/>
        <v>3.4</v>
      </c>
      <c r="AB10" s="26" t="str">
        <f t="shared" si="3"/>
        <v>MEDIUM HIGH</v>
      </c>
      <c r="AC10" s="27" t="s">
        <v>65</v>
      </c>
      <c r="AD10" s="28">
        <v>3</v>
      </c>
      <c r="AE10" s="27" t="s">
        <v>66</v>
      </c>
      <c r="AF10" s="20">
        <v>3</v>
      </c>
      <c r="AG10" s="27"/>
      <c r="AH10" s="20">
        <v>3</v>
      </c>
      <c r="AI10" s="27" t="s">
        <v>68</v>
      </c>
      <c r="AJ10" s="20">
        <v>3</v>
      </c>
      <c r="AK10" s="27" t="s">
        <v>69</v>
      </c>
      <c r="AL10" s="20">
        <v>3</v>
      </c>
      <c r="AM10" s="27" t="s">
        <v>70</v>
      </c>
      <c r="AN10" s="27">
        <v>3</v>
      </c>
      <c r="AO10" s="24">
        <f t="shared" si="4"/>
        <v>3</v>
      </c>
      <c r="AP10" s="20"/>
      <c r="AQ10" s="26">
        <f t="shared" si="5"/>
        <v>1.1333333333333333</v>
      </c>
      <c r="AR10" s="26" t="str">
        <f t="shared" si="6"/>
        <v>MEDIUM LOW</v>
      </c>
      <c r="AS10" s="29">
        <v>4</v>
      </c>
      <c r="AT10" s="26">
        <f t="shared" si="2"/>
        <v>8</v>
      </c>
      <c r="AU10" s="20" t="str">
        <f t="shared" si="7"/>
        <v>VERY HIGH RISK</v>
      </c>
    </row>
    <row r="11" spans="1:47" ht="150">
      <c r="B11" s="36" t="s">
        <v>214</v>
      </c>
      <c r="C11" s="19">
        <v>2</v>
      </c>
      <c r="D11" s="20" t="s">
        <v>142</v>
      </c>
      <c r="E11" s="20" t="s">
        <v>71</v>
      </c>
      <c r="F11" s="19" t="s">
        <v>84</v>
      </c>
      <c r="G11" s="20">
        <v>120</v>
      </c>
      <c r="H11" s="20">
        <v>761.83199999999999</v>
      </c>
      <c r="I11" s="20" t="s">
        <v>64</v>
      </c>
      <c r="J11" s="21">
        <v>150788.57142857142</v>
      </c>
      <c r="K11" s="20">
        <v>100.467</v>
      </c>
      <c r="L11" s="24">
        <v>15.827299999999999</v>
      </c>
      <c r="M11" s="20">
        <v>2</v>
      </c>
      <c r="N11" s="20"/>
      <c r="O11" s="20">
        <v>120</v>
      </c>
      <c r="P11" s="20">
        <v>3</v>
      </c>
      <c r="Q11" s="22">
        <v>4.2857142857142858E-2</v>
      </c>
      <c r="R11" s="23">
        <v>5</v>
      </c>
      <c r="S11" s="22">
        <f>1-55%</f>
        <v>0.44999999999999996</v>
      </c>
      <c r="T11" s="23">
        <v>4</v>
      </c>
      <c r="U11" s="22">
        <v>8.2695397410452703E-2</v>
      </c>
      <c r="V11" s="24">
        <v>2</v>
      </c>
      <c r="W11" s="22">
        <v>0.16678480294868159</v>
      </c>
      <c r="X11" s="20">
        <v>3</v>
      </c>
      <c r="Y11" s="24">
        <f t="shared" si="0"/>
        <v>3.4</v>
      </c>
      <c r="Z11" s="20"/>
      <c r="AA11" s="25">
        <f t="shared" si="1"/>
        <v>2.7</v>
      </c>
      <c r="AB11" s="26" t="str">
        <f t="shared" si="3"/>
        <v>MEDIUM</v>
      </c>
      <c r="AC11" s="27" t="s">
        <v>65</v>
      </c>
      <c r="AD11" s="28">
        <v>3</v>
      </c>
      <c r="AE11" s="27" t="s">
        <v>66</v>
      </c>
      <c r="AF11" s="20">
        <v>3</v>
      </c>
      <c r="AG11" s="27" t="s">
        <v>85</v>
      </c>
      <c r="AH11" s="20">
        <v>3</v>
      </c>
      <c r="AI11" s="27" t="s">
        <v>68</v>
      </c>
      <c r="AJ11" s="20">
        <v>3</v>
      </c>
      <c r="AK11" s="27" t="s">
        <v>69</v>
      </c>
      <c r="AL11" s="20">
        <v>3</v>
      </c>
      <c r="AM11" s="27" t="s">
        <v>70</v>
      </c>
      <c r="AN11" s="27">
        <v>3</v>
      </c>
      <c r="AO11" s="24">
        <f t="shared" si="4"/>
        <v>3</v>
      </c>
      <c r="AP11" s="20"/>
      <c r="AQ11" s="26">
        <f t="shared" si="5"/>
        <v>0.9</v>
      </c>
      <c r="AR11" s="26" t="str">
        <f t="shared" si="6"/>
        <v>LOW</v>
      </c>
      <c r="AS11" s="29">
        <v>4</v>
      </c>
      <c r="AT11" s="26">
        <f t="shared" si="2"/>
        <v>8</v>
      </c>
      <c r="AU11" s="20" t="str">
        <f t="shared" si="7"/>
        <v>VERY HIGH RISK</v>
      </c>
    </row>
    <row r="12" spans="1:47" ht="150">
      <c r="B12" s="36" t="s">
        <v>214</v>
      </c>
      <c r="C12" s="19">
        <v>2</v>
      </c>
      <c r="D12" s="19" t="s">
        <v>80</v>
      </c>
      <c r="E12" s="20" t="s">
        <v>62</v>
      </c>
      <c r="F12" s="19" t="s">
        <v>86</v>
      </c>
      <c r="G12" s="20">
        <v>156</v>
      </c>
      <c r="H12" s="20">
        <v>425.52780000000001</v>
      </c>
      <c r="I12" s="20" t="s">
        <v>87</v>
      </c>
      <c r="J12" s="21">
        <v>32285.714285714286</v>
      </c>
      <c r="K12" s="20">
        <v>154.01599999999999</v>
      </c>
      <c r="L12" s="24">
        <v>45.236199999999997</v>
      </c>
      <c r="M12" s="20">
        <v>3</v>
      </c>
      <c r="N12" s="20"/>
      <c r="O12" s="20">
        <v>156</v>
      </c>
      <c r="P12" s="20">
        <v>5</v>
      </c>
      <c r="Q12" s="22">
        <v>0</v>
      </c>
      <c r="R12" s="23">
        <v>5</v>
      </c>
      <c r="S12" s="31">
        <f>1-70%</f>
        <v>0.30000000000000004</v>
      </c>
      <c r="T12" s="23">
        <v>3</v>
      </c>
      <c r="U12" s="22">
        <v>0.14805143165734413</v>
      </c>
      <c r="V12" s="24">
        <v>2</v>
      </c>
      <c r="W12" s="22">
        <v>0.19988541289194264</v>
      </c>
      <c r="X12" s="20">
        <v>3</v>
      </c>
      <c r="Y12" s="24">
        <f t="shared" si="0"/>
        <v>3.6</v>
      </c>
      <c r="Z12" s="20"/>
      <c r="AA12" s="25">
        <f t="shared" si="1"/>
        <v>3.3</v>
      </c>
      <c r="AB12" s="26" t="str">
        <f t="shared" si="3"/>
        <v>MEDIUM HIGH</v>
      </c>
      <c r="AC12" s="27" t="s">
        <v>76</v>
      </c>
      <c r="AD12" s="28">
        <v>4</v>
      </c>
      <c r="AE12" s="27" t="s">
        <v>88</v>
      </c>
      <c r="AF12" s="20">
        <v>4</v>
      </c>
      <c r="AG12" s="27" t="s">
        <v>89</v>
      </c>
      <c r="AH12" s="20">
        <v>3</v>
      </c>
      <c r="AI12" s="27" t="s">
        <v>68</v>
      </c>
      <c r="AJ12" s="20">
        <v>3</v>
      </c>
      <c r="AK12" s="27" t="s">
        <v>69</v>
      </c>
      <c r="AL12" s="20">
        <v>3</v>
      </c>
      <c r="AM12" s="27" t="s">
        <v>70</v>
      </c>
      <c r="AN12" s="27">
        <v>3</v>
      </c>
      <c r="AO12" s="24">
        <f t="shared" si="4"/>
        <v>3.3333333333333335</v>
      </c>
      <c r="AP12" s="20"/>
      <c r="AQ12" s="26">
        <f t="shared" si="5"/>
        <v>0.98999999999999988</v>
      </c>
      <c r="AR12" s="26" t="str">
        <f t="shared" si="6"/>
        <v>LOW</v>
      </c>
      <c r="AS12" s="29">
        <v>4</v>
      </c>
      <c r="AT12" s="26">
        <f t="shared" si="2"/>
        <v>8</v>
      </c>
      <c r="AU12" s="20" t="str">
        <f t="shared" si="7"/>
        <v>VERY HIGH RISK</v>
      </c>
    </row>
    <row r="13" spans="1:47" ht="150">
      <c r="B13" s="36" t="s">
        <v>214</v>
      </c>
      <c r="C13" s="19">
        <v>2</v>
      </c>
      <c r="D13" s="20" t="s">
        <v>143</v>
      </c>
      <c r="E13" s="20" t="s">
        <v>62</v>
      </c>
      <c r="F13" s="19" t="s">
        <v>90</v>
      </c>
      <c r="G13" s="20">
        <v>200</v>
      </c>
      <c r="H13" s="20">
        <v>990.38400000000001</v>
      </c>
      <c r="I13" s="20" t="s">
        <v>64</v>
      </c>
      <c r="J13" s="21">
        <v>97084.548104956266</v>
      </c>
      <c r="K13" s="20">
        <v>103.973</v>
      </c>
      <c r="L13" s="24">
        <v>36.761099999999999</v>
      </c>
      <c r="M13" s="20">
        <v>3</v>
      </c>
      <c r="N13" s="20"/>
      <c r="O13" s="20">
        <v>200</v>
      </c>
      <c r="P13" s="20">
        <v>5</v>
      </c>
      <c r="Q13" s="22">
        <v>0</v>
      </c>
      <c r="R13" s="23">
        <v>5</v>
      </c>
      <c r="S13" s="22">
        <f>1-55%</f>
        <v>0.44999999999999996</v>
      </c>
      <c r="T13" s="23">
        <v>4</v>
      </c>
      <c r="U13" s="22">
        <v>0.20779818736974748</v>
      </c>
      <c r="V13" s="24">
        <v>3</v>
      </c>
      <c r="W13" s="22">
        <v>0.71441986138709823</v>
      </c>
      <c r="X13" s="20">
        <v>5</v>
      </c>
      <c r="Y13" s="24">
        <f t="shared" si="0"/>
        <v>4.4000000000000004</v>
      </c>
      <c r="Z13" s="20"/>
      <c r="AA13" s="25">
        <f t="shared" si="1"/>
        <v>3.7</v>
      </c>
      <c r="AB13" s="26" t="str">
        <f t="shared" si="3"/>
        <v>MEDIUM HIGH</v>
      </c>
      <c r="AC13" s="27" t="s">
        <v>65</v>
      </c>
      <c r="AD13" s="28">
        <v>3</v>
      </c>
      <c r="AE13" s="27" t="s">
        <v>66</v>
      </c>
      <c r="AF13" s="20">
        <v>3</v>
      </c>
      <c r="AG13" s="27" t="s">
        <v>91</v>
      </c>
      <c r="AH13" s="20">
        <v>3</v>
      </c>
      <c r="AI13" s="27" t="s">
        <v>68</v>
      </c>
      <c r="AJ13" s="20">
        <v>3</v>
      </c>
      <c r="AK13" s="27" t="s">
        <v>69</v>
      </c>
      <c r="AL13" s="20">
        <v>3</v>
      </c>
      <c r="AM13" s="27" t="s">
        <v>70</v>
      </c>
      <c r="AN13" s="27">
        <v>3</v>
      </c>
      <c r="AO13" s="24">
        <f t="shared" si="4"/>
        <v>3</v>
      </c>
      <c r="AP13" s="20"/>
      <c r="AQ13" s="26">
        <f t="shared" si="5"/>
        <v>1.2333333333333334</v>
      </c>
      <c r="AR13" s="26" t="str">
        <f t="shared" si="6"/>
        <v>MEDIUM LOW</v>
      </c>
      <c r="AS13" s="29">
        <v>3</v>
      </c>
      <c r="AT13" s="26">
        <f t="shared" si="2"/>
        <v>6</v>
      </c>
      <c r="AU13" s="20" t="str">
        <f t="shared" si="7"/>
        <v>HIGH RISK</v>
      </c>
    </row>
    <row r="14" spans="1:47" ht="150">
      <c r="B14" s="36" t="s">
        <v>214</v>
      </c>
      <c r="C14" s="19">
        <v>2</v>
      </c>
      <c r="D14" s="20" t="s">
        <v>143</v>
      </c>
      <c r="E14" s="20" t="s">
        <v>71</v>
      </c>
      <c r="F14" s="19" t="s">
        <v>92</v>
      </c>
      <c r="G14" s="20">
        <v>90</v>
      </c>
      <c r="H14" s="20">
        <v>315.47030000000001</v>
      </c>
      <c r="I14" s="20" t="s">
        <v>75</v>
      </c>
      <c r="J14" s="21">
        <v>24580</v>
      </c>
      <c r="K14" s="20">
        <v>5.2637700000000001</v>
      </c>
      <c r="L14" s="24">
        <v>1.8378300000000001</v>
      </c>
      <c r="M14" s="20">
        <v>1</v>
      </c>
      <c r="N14" s="20"/>
      <c r="O14" s="20">
        <v>90</v>
      </c>
      <c r="P14" s="20">
        <v>4</v>
      </c>
      <c r="Q14" s="22">
        <v>3.7499999999999999E-2</v>
      </c>
      <c r="R14" s="23">
        <v>5</v>
      </c>
      <c r="S14" s="31">
        <f>1-50%</f>
        <v>0.5</v>
      </c>
      <c r="T14" s="23">
        <v>4</v>
      </c>
      <c r="U14" s="22">
        <v>0.2282306765486323</v>
      </c>
      <c r="V14" s="24">
        <v>3</v>
      </c>
      <c r="W14" s="22">
        <v>9.2107878301063525E-2</v>
      </c>
      <c r="X14" s="20">
        <v>2</v>
      </c>
      <c r="Y14" s="24">
        <f t="shared" si="0"/>
        <v>3.6</v>
      </c>
      <c r="Z14" s="20"/>
      <c r="AA14" s="25">
        <f t="shared" si="1"/>
        <v>2.2999999999999998</v>
      </c>
      <c r="AB14" s="26" t="str">
        <f t="shared" si="3"/>
        <v>MEDIUM</v>
      </c>
      <c r="AC14" s="27" t="s">
        <v>76</v>
      </c>
      <c r="AD14" s="28">
        <v>4</v>
      </c>
      <c r="AE14" s="27" t="s">
        <v>93</v>
      </c>
      <c r="AF14" s="20">
        <v>2</v>
      </c>
      <c r="AG14" s="27" t="s">
        <v>94</v>
      </c>
      <c r="AH14" s="20">
        <v>3</v>
      </c>
      <c r="AI14" s="27" t="s">
        <v>68</v>
      </c>
      <c r="AJ14" s="20">
        <v>3</v>
      </c>
      <c r="AK14" s="27" t="s">
        <v>69</v>
      </c>
      <c r="AL14" s="20">
        <v>3</v>
      </c>
      <c r="AM14" s="27" t="s">
        <v>70</v>
      </c>
      <c r="AN14" s="27">
        <v>3</v>
      </c>
      <c r="AO14" s="24">
        <f t="shared" si="4"/>
        <v>3</v>
      </c>
      <c r="AP14" s="20"/>
      <c r="AQ14" s="26">
        <f t="shared" si="5"/>
        <v>0.76666666666666661</v>
      </c>
      <c r="AR14" s="26" t="str">
        <f t="shared" si="6"/>
        <v>LOW</v>
      </c>
      <c r="AS14" s="29">
        <v>3</v>
      </c>
      <c r="AT14" s="26">
        <f t="shared" si="2"/>
        <v>6</v>
      </c>
      <c r="AU14" s="20" t="str">
        <f t="shared" si="7"/>
        <v>HIGH RISK</v>
      </c>
    </row>
    <row r="15" spans="1:47" ht="150">
      <c r="B15" s="36" t="s">
        <v>214</v>
      </c>
      <c r="C15" s="19">
        <v>2</v>
      </c>
      <c r="D15" s="19" t="s">
        <v>143</v>
      </c>
      <c r="E15" s="20" t="s">
        <v>62</v>
      </c>
      <c r="F15" s="19" t="s">
        <v>97</v>
      </c>
      <c r="G15" s="20">
        <v>430</v>
      </c>
      <c r="H15" s="20">
        <v>699.63199999999995</v>
      </c>
      <c r="I15" s="20" t="s">
        <v>64</v>
      </c>
      <c r="J15" s="21">
        <v>154800</v>
      </c>
      <c r="K15" s="20">
        <v>10.444699999999999</v>
      </c>
      <c r="L15" s="24">
        <v>1.7732600000000001</v>
      </c>
      <c r="M15" s="20">
        <v>1</v>
      </c>
      <c r="N15" s="20"/>
      <c r="O15" s="20">
        <v>430</v>
      </c>
      <c r="P15" s="20">
        <v>5</v>
      </c>
      <c r="Q15" s="22">
        <v>3.7499999999999999E-2</v>
      </c>
      <c r="R15" s="23">
        <v>5</v>
      </c>
      <c r="S15" s="22">
        <f>1-55%</f>
        <v>0.44999999999999996</v>
      </c>
      <c r="T15" s="23">
        <v>4</v>
      </c>
      <c r="U15" s="22">
        <v>7.4825050883893254E-2</v>
      </c>
      <c r="V15" s="24">
        <v>2</v>
      </c>
      <c r="W15" s="22">
        <v>0.15811169300432229</v>
      </c>
      <c r="X15" s="20">
        <v>3</v>
      </c>
      <c r="Y15" s="24">
        <f t="shared" si="0"/>
        <v>3.8</v>
      </c>
      <c r="Z15" s="20"/>
      <c r="AA15" s="25">
        <f t="shared" si="1"/>
        <v>2.4</v>
      </c>
      <c r="AB15" s="26" t="str">
        <f t="shared" si="3"/>
        <v>MEDIUM</v>
      </c>
      <c r="AC15" s="27" t="s">
        <v>65</v>
      </c>
      <c r="AD15" s="28">
        <v>3</v>
      </c>
      <c r="AE15" s="27" t="s">
        <v>95</v>
      </c>
      <c r="AF15" s="20">
        <v>3</v>
      </c>
      <c r="AG15" s="27" t="s">
        <v>98</v>
      </c>
      <c r="AH15" s="20">
        <v>3</v>
      </c>
      <c r="AI15" s="27" t="s">
        <v>68</v>
      </c>
      <c r="AJ15" s="20">
        <v>3</v>
      </c>
      <c r="AK15" s="27" t="s">
        <v>69</v>
      </c>
      <c r="AL15" s="20">
        <v>3</v>
      </c>
      <c r="AM15" s="27" t="s">
        <v>70</v>
      </c>
      <c r="AN15" s="27">
        <v>3</v>
      </c>
      <c r="AO15" s="24">
        <f t="shared" si="4"/>
        <v>3</v>
      </c>
      <c r="AP15" s="20"/>
      <c r="AQ15" s="26">
        <f t="shared" si="5"/>
        <v>0.79999999999999993</v>
      </c>
      <c r="AR15" s="26" t="str">
        <f t="shared" si="6"/>
        <v>LOW</v>
      </c>
      <c r="AS15" s="29">
        <v>2</v>
      </c>
      <c r="AT15" s="26">
        <f t="shared" si="2"/>
        <v>4</v>
      </c>
      <c r="AU15" s="20" t="str">
        <f t="shared" si="7"/>
        <v>MODERATE RISK</v>
      </c>
    </row>
    <row r="16" spans="1:47" ht="150">
      <c r="B16" s="36" t="s">
        <v>214</v>
      </c>
      <c r="C16" s="19">
        <v>2</v>
      </c>
      <c r="D16" s="20" t="s">
        <v>80</v>
      </c>
      <c r="E16" s="20" t="s">
        <v>62</v>
      </c>
      <c r="F16" s="19" t="s">
        <v>99</v>
      </c>
      <c r="G16" s="20">
        <v>150</v>
      </c>
      <c r="H16" s="20">
        <v>425.65999999999997</v>
      </c>
      <c r="I16" s="20" t="s">
        <v>64</v>
      </c>
      <c r="J16" s="21">
        <v>292200</v>
      </c>
      <c r="K16" s="20">
        <v>159.02199999999999</v>
      </c>
      <c r="L16" s="24">
        <v>64.2898</v>
      </c>
      <c r="M16" s="20">
        <v>4</v>
      </c>
      <c r="N16" s="20"/>
      <c r="O16" s="20">
        <v>150</v>
      </c>
      <c r="P16" s="20">
        <v>5</v>
      </c>
      <c r="Q16" s="22">
        <v>7.4999999999999997E-2</v>
      </c>
      <c r="R16" s="23">
        <v>4</v>
      </c>
      <c r="S16" s="22">
        <f>1-55%</f>
        <v>0.44999999999999996</v>
      </c>
      <c r="T16" s="23">
        <v>4</v>
      </c>
      <c r="U16" s="22">
        <v>0.25619038669360522</v>
      </c>
      <c r="V16" s="24">
        <v>3</v>
      </c>
      <c r="W16" s="22">
        <v>0.41889771178875163</v>
      </c>
      <c r="X16" s="20">
        <v>4</v>
      </c>
      <c r="Y16" s="24">
        <f t="shared" si="0"/>
        <v>4</v>
      </c>
      <c r="Z16" s="20"/>
      <c r="AA16" s="25">
        <f t="shared" si="1"/>
        <v>4</v>
      </c>
      <c r="AB16" s="26" t="str">
        <f t="shared" si="3"/>
        <v>MEDIUM HIGH</v>
      </c>
      <c r="AC16" s="27" t="s">
        <v>65</v>
      </c>
      <c r="AD16" s="28">
        <v>3</v>
      </c>
      <c r="AE16" s="27" t="s">
        <v>73</v>
      </c>
      <c r="AF16" s="20">
        <v>3</v>
      </c>
      <c r="AG16" s="27" t="s">
        <v>96</v>
      </c>
      <c r="AH16" s="20">
        <v>3</v>
      </c>
      <c r="AI16" s="27" t="s">
        <v>68</v>
      </c>
      <c r="AJ16" s="20">
        <v>3</v>
      </c>
      <c r="AK16" s="27" t="s">
        <v>69</v>
      </c>
      <c r="AL16" s="20">
        <v>3</v>
      </c>
      <c r="AM16" s="27" t="s">
        <v>70</v>
      </c>
      <c r="AN16" s="27">
        <v>3</v>
      </c>
      <c r="AO16" s="24">
        <f t="shared" si="4"/>
        <v>3</v>
      </c>
      <c r="AP16" s="20"/>
      <c r="AQ16" s="26">
        <f t="shared" si="5"/>
        <v>1.3333333333333333</v>
      </c>
      <c r="AR16" s="26" t="str">
        <f t="shared" si="6"/>
        <v>MEDIUM LOW</v>
      </c>
      <c r="AS16" s="29">
        <v>4</v>
      </c>
      <c r="AT16" s="26">
        <f t="shared" si="2"/>
        <v>8</v>
      </c>
      <c r="AU16" s="20" t="str">
        <f t="shared" si="7"/>
        <v>VERY HIGH RISK</v>
      </c>
    </row>
    <row r="17" spans="2:47" ht="150">
      <c r="B17" s="36" t="s">
        <v>214</v>
      </c>
      <c r="C17" s="19">
        <v>2</v>
      </c>
      <c r="D17" s="20" t="s">
        <v>80</v>
      </c>
      <c r="E17" s="20" t="s">
        <v>62</v>
      </c>
      <c r="F17" s="19" t="s">
        <v>100</v>
      </c>
      <c r="G17" s="20">
        <v>78</v>
      </c>
      <c r="H17" s="20">
        <v>709.82899999999995</v>
      </c>
      <c r="I17" s="20" t="s">
        <v>64</v>
      </c>
      <c r="J17" s="21">
        <v>166033.23782234956</v>
      </c>
      <c r="K17" s="20">
        <v>115.194</v>
      </c>
      <c r="L17" s="24">
        <v>19.5459</v>
      </c>
      <c r="M17" s="20">
        <v>2</v>
      </c>
      <c r="N17" s="20"/>
      <c r="O17" s="20">
        <v>78</v>
      </c>
      <c r="P17" s="20">
        <v>5</v>
      </c>
      <c r="Q17" s="22">
        <v>5.1575931232091692E-2</v>
      </c>
      <c r="R17" s="23">
        <v>4</v>
      </c>
      <c r="S17" s="31">
        <f>1-60%</f>
        <v>0.4</v>
      </c>
      <c r="T17" s="23">
        <v>4</v>
      </c>
      <c r="U17" s="22">
        <v>0.1005876063108157</v>
      </c>
      <c r="V17" s="24">
        <v>2</v>
      </c>
      <c r="W17" s="22">
        <v>0.16972820214446016</v>
      </c>
      <c r="X17" s="20">
        <v>3</v>
      </c>
      <c r="Y17" s="24">
        <f t="shared" si="0"/>
        <v>3.6</v>
      </c>
      <c r="Z17" s="20"/>
      <c r="AA17" s="25">
        <f t="shared" si="1"/>
        <v>2.8</v>
      </c>
      <c r="AB17" s="26" t="str">
        <f t="shared" si="3"/>
        <v>MEDIUM</v>
      </c>
      <c r="AC17" s="27" t="s">
        <v>65</v>
      </c>
      <c r="AD17" s="28">
        <v>3</v>
      </c>
      <c r="AE17" s="27" t="s">
        <v>95</v>
      </c>
      <c r="AF17" s="20">
        <v>3</v>
      </c>
      <c r="AG17" s="27" t="s">
        <v>101</v>
      </c>
      <c r="AH17" s="20">
        <v>3</v>
      </c>
      <c r="AI17" s="27" t="s">
        <v>68</v>
      </c>
      <c r="AJ17" s="20">
        <v>3</v>
      </c>
      <c r="AK17" s="27" t="s">
        <v>69</v>
      </c>
      <c r="AL17" s="20">
        <v>3</v>
      </c>
      <c r="AM17" s="27" t="s">
        <v>70</v>
      </c>
      <c r="AN17" s="27">
        <v>3</v>
      </c>
      <c r="AO17" s="24">
        <f t="shared" si="4"/>
        <v>3</v>
      </c>
      <c r="AP17" s="20"/>
      <c r="AQ17" s="26">
        <f t="shared" si="5"/>
        <v>0.93333333333333324</v>
      </c>
      <c r="AR17" s="26" t="str">
        <f t="shared" si="6"/>
        <v>LOW</v>
      </c>
      <c r="AS17" s="29">
        <v>4</v>
      </c>
      <c r="AT17" s="26">
        <f t="shared" si="2"/>
        <v>8</v>
      </c>
      <c r="AU17" s="20" t="str">
        <f t="shared" si="7"/>
        <v>VERY HIGH RISK</v>
      </c>
    </row>
    <row r="18" spans="2:47" ht="150">
      <c r="B18" s="36" t="s">
        <v>214</v>
      </c>
      <c r="C18" s="19">
        <v>2</v>
      </c>
      <c r="D18" s="20" t="s">
        <v>143</v>
      </c>
      <c r="E18" s="20" t="s">
        <v>62</v>
      </c>
      <c r="F18" s="19" t="s">
        <v>102</v>
      </c>
      <c r="G18" s="20">
        <v>29</v>
      </c>
      <c r="H18" s="20">
        <v>108.9958</v>
      </c>
      <c r="I18" s="20" t="s">
        <v>64</v>
      </c>
      <c r="J18" s="21">
        <v>49950</v>
      </c>
      <c r="K18" s="20">
        <v>18.7532</v>
      </c>
      <c r="L18" s="24">
        <v>27.381799999999998</v>
      </c>
      <c r="M18" s="20">
        <v>2</v>
      </c>
      <c r="N18" s="20"/>
      <c r="O18" s="20">
        <v>29</v>
      </c>
      <c r="P18" s="20">
        <v>5</v>
      </c>
      <c r="Q18" s="22">
        <v>9.375E-2</v>
      </c>
      <c r="R18" s="23">
        <v>4</v>
      </c>
      <c r="S18" s="31">
        <f>1-70%</f>
        <v>0.30000000000000004</v>
      </c>
      <c r="T18" s="23">
        <v>3</v>
      </c>
      <c r="U18" s="22">
        <v>0.2642303648397461</v>
      </c>
      <c r="V18" s="24">
        <v>3</v>
      </c>
      <c r="W18" s="22">
        <v>0.37164734787945958</v>
      </c>
      <c r="X18" s="20">
        <v>4</v>
      </c>
      <c r="Y18" s="24">
        <f t="shared" si="0"/>
        <v>3.8</v>
      </c>
      <c r="Z18" s="20"/>
      <c r="AA18" s="25">
        <f t="shared" si="1"/>
        <v>2.9</v>
      </c>
      <c r="AB18" s="26" t="str">
        <f t="shared" si="3"/>
        <v>MEDIUM</v>
      </c>
      <c r="AC18" s="27" t="s">
        <v>65</v>
      </c>
      <c r="AD18" s="28">
        <v>3</v>
      </c>
      <c r="AE18" s="27" t="s">
        <v>95</v>
      </c>
      <c r="AF18" s="20">
        <v>3</v>
      </c>
      <c r="AG18" s="27" t="s">
        <v>103</v>
      </c>
      <c r="AH18" s="20">
        <v>3</v>
      </c>
      <c r="AI18" s="27" t="s">
        <v>68</v>
      </c>
      <c r="AJ18" s="20">
        <v>3</v>
      </c>
      <c r="AK18" s="27" t="s">
        <v>69</v>
      </c>
      <c r="AL18" s="20">
        <v>3</v>
      </c>
      <c r="AM18" s="27" t="s">
        <v>70</v>
      </c>
      <c r="AN18" s="27">
        <v>3</v>
      </c>
      <c r="AO18" s="24">
        <f t="shared" si="4"/>
        <v>3</v>
      </c>
      <c r="AP18" s="20"/>
      <c r="AQ18" s="26">
        <f t="shared" si="5"/>
        <v>0.96666666666666667</v>
      </c>
      <c r="AR18" s="26" t="str">
        <f t="shared" si="6"/>
        <v>LOW</v>
      </c>
      <c r="AS18" s="29">
        <v>3</v>
      </c>
      <c r="AT18" s="26">
        <f t="shared" si="2"/>
        <v>6</v>
      </c>
      <c r="AU18" s="20" t="str">
        <f t="shared" si="7"/>
        <v>HIGH RISK</v>
      </c>
    </row>
    <row r="19" spans="2:47" ht="150">
      <c r="B19" s="36" t="s">
        <v>214</v>
      </c>
      <c r="C19" s="19">
        <v>2</v>
      </c>
      <c r="D19" s="20" t="s">
        <v>143</v>
      </c>
      <c r="E19" s="20" t="s">
        <v>62</v>
      </c>
      <c r="F19" s="19" t="s">
        <v>104</v>
      </c>
      <c r="G19" s="20">
        <v>300</v>
      </c>
      <c r="H19" s="20">
        <v>690.81399999999996</v>
      </c>
      <c r="I19" s="20" t="s">
        <v>64</v>
      </c>
      <c r="J19" s="21">
        <v>68619.327731092431</v>
      </c>
      <c r="K19" s="20">
        <v>36.408200000000001</v>
      </c>
      <c r="L19" s="24">
        <v>6.4523599999999997</v>
      </c>
      <c r="M19" s="20">
        <v>1</v>
      </c>
      <c r="N19" s="20"/>
      <c r="O19" s="20">
        <v>300</v>
      </c>
      <c r="P19" s="20">
        <v>4</v>
      </c>
      <c r="Q19" s="22">
        <v>3.7815126050420166E-2</v>
      </c>
      <c r="R19" s="23">
        <v>5</v>
      </c>
      <c r="S19" s="22">
        <f>1-55%</f>
        <v>0.44999999999999996</v>
      </c>
      <c r="T19" s="23">
        <v>4</v>
      </c>
      <c r="U19" s="22">
        <v>0.10335633035809928</v>
      </c>
      <c r="V19" s="24">
        <v>2</v>
      </c>
      <c r="W19" s="22">
        <v>0.18319258150529666</v>
      </c>
      <c r="X19" s="20">
        <v>3</v>
      </c>
      <c r="Y19" s="24">
        <f t="shared" si="0"/>
        <v>3.6</v>
      </c>
      <c r="Z19" s="20"/>
      <c r="AA19" s="25">
        <f t="shared" si="1"/>
        <v>2.2999999999999998</v>
      </c>
      <c r="AB19" s="26" t="str">
        <f t="shared" si="3"/>
        <v>MEDIUM</v>
      </c>
      <c r="AC19" s="27" t="s">
        <v>65</v>
      </c>
      <c r="AD19" s="28">
        <v>3</v>
      </c>
      <c r="AE19" s="27" t="s">
        <v>73</v>
      </c>
      <c r="AF19" s="20">
        <v>3</v>
      </c>
      <c r="AG19" s="27" t="s">
        <v>105</v>
      </c>
      <c r="AH19" s="20">
        <v>3</v>
      </c>
      <c r="AI19" s="27" t="s">
        <v>68</v>
      </c>
      <c r="AJ19" s="20">
        <v>3</v>
      </c>
      <c r="AK19" s="27" t="s">
        <v>69</v>
      </c>
      <c r="AL19" s="20">
        <v>3</v>
      </c>
      <c r="AM19" s="27" t="s">
        <v>70</v>
      </c>
      <c r="AN19" s="27">
        <v>3</v>
      </c>
      <c r="AO19" s="24">
        <f t="shared" si="4"/>
        <v>3</v>
      </c>
      <c r="AP19" s="20"/>
      <c r="AQ19" s="26">
        <f t="shared" si="5"/>
        <v>0.76666666666666661</v>
      </c>
      <c r="AR19" s="26" t="str">
        <f t="shared" si="6"/>
        <v>LOW</v>
      </c>
      <c r="AS19" s="29">
        <v>4</v>
      </c>
      <c r="AT19" s="26">
        <f t="shared" si="2"/>
        <v>8</v>
      </c>
      <c r="AU19" s="20" t="str">
        <f t="shared" si="7"/>
        <v>VERY HIGH RISK</v>
      </c>
    </row>
    <row r="20" spans="2:47" ht="150">
      <c r="B20" s="36" t="s">
        <v>214</v>
      </c>
      <c r="C20" s="19">
        <v>2</v>
      </c>
      <c r="D20" s="39" t="s">
        <v>80</v>
      </c>
      <c r="E20" s="20" t="s">
        <v>62</v>
      </c>
      <c r="F20" s="19" t="s">
        <v>106</v>
      </c>
      <c r="G20" s="20">
        <v>200</v>
      </c>
      <c r="H20" s="20">
        <v>924.40899999999988</v>
      </c>
      <c r="I20" s="20" t="s">
        <v>64</v>
      </c>
      <c r="J20" s="21">
        <v>52838.709677419356</v>
      </c>
      <c r="K20" s="20">
        <v>13.7599</v>
      </c>
      <c r="L20" s="24">
        <v>2.0834600000000001</v>
      </c>
      <c r="M20" s="20">
        <v>1</v>
      </c>
      <c r="N20" s="20"/>
      <c r="O20" s="20">
        <v>200</v>
      </c>
      <c r="P20" s="20">
        <v>3</v>
      </c>
      <c r="Q20" s="22">
        <v>0</v>
      </c>
      <c r="R20" s="23">
        <v>5</v>
      </c>
      <c r="S20" s="22">
        <f>1-55%</f>
        <v>0.44999999999999996</v>
      </c>
      <c r="T20" s="23">
        <v>4</v>
      </c>
      <c r="U20" s="22">
        <v>6.0362891317587784E-2</v>
      </c>
      <c r="V20" s="24">
        <v>2</v>
      </c>
      <c r="W20" s="22">
        <v>0.28555974682202362</v>
      </c>
      <c r="X20" s="20">
        <v>3</v>
      </c>
      <c r="Y20" s="24">
        <f t="shared" si="0"/>
        <v>3.4</v>
      </c>
      <c r="Z20" s="20"/>
      <c r="AA20" s="25">
        <f t="shared" si="1"/>
        <v>2.2000000000000002</v>
      </c>
      <c r="AB20" s="26" t="str">
        <f t="shared" si="3"/>
        <v>MEDIUM</v>
      </c>
      <c r="AC20" s="27" t="s">
        <v>65</v>
      </c>
      <c r="AD20" s="28">
        <v>3</v>
      </c>
      <c r="AE20" s="27" t="s">
        <v>66</v>
      </c>
      <c r="AF20" s="20">
        <v>3</v>
      </c>
      <c r="AG20" s="27" t="s">
        <v>107</v>
      </c>
      <c r="AH20" s="20">
        <v>3</v>
      </c>
      <c r="AI20" s="27" t="s">
        <v>68</v>
      </c>
      <c r="AJ20" s="20">
        <v>3</v>
      </c>
      <c r="AK20" s="27" t="s">
        <v>69</v>
      </c>
      <c r="AL20" s="20">
        <v>3</v>
      </c>
      <c r="AM20" s="27" t="s">
        <v>70</v>
      </c>
      <c r="AN20" s="27">
        <v>3</v>
      </c>
      <c r="AO20" s="24">
        <f t="shared" si="4"/>
        <v>3</v>
      </c>
      <c r="AP20" s="20"/>
      <c r="AQ20" s="26">
        <f t="shared" si="5"/>
        <v>0.73333333333333339</v>
      </c>
      <c r="AR20" s="26" t="str">
        <f t="shared" si="6"/>
        <v>LOW</v>
      </c>
      <c r="AS20" s="29">
        <v>3</v>
      </c>
      <c r="AT20" s="26">
        <f t="shared" si="2"/>
        <v>6</v>
      </c>
      <c r="AU20" s="20" t="str">
        <f t="shared" si="7"/>
        <v>HIGH RISK</v>
      </c>
    </row>
    <row r="21" spans="2:47" ht="150">
      <c r="B21" s="36" t="s">
        <v>214</v>
      </c>
      <c r="C21" s="19">
        <v>2</v>
      </c>
      <c r="D21" s="39" t="s">
        <v>80</v>
      </c>
      <c r="E21" s="20" t="s">
        <v>62</v>
      </c>
      <c r="F21" s="19" t="s">
        <v>108</v>
      </c>
      <c r="G21" s="20">
        <v>50</v>
      </c>
      <c r="H21" s="20">
        <v>215.767</v>
      </c>
      <c r="I21" s="20" t="s">
        <v>64</v>
      </c>
      <c r="J21" s="21">
        <v>20991.549295774646</v>
      </c>
      <c r="K21" s="20">
        <v>54.223799999999997</v>
      </c>
      <c r="L21" s="24">
        <v>46.716099999999997</v>
      </c>
      <c r="M21" s="20">
        <v>3</v>
      </c>
      <c r="N21" s="20"/>
      <c r="O21" s="20">
        <v>50</v>
      </c>
      <c r="P21" s="20">
        <v>2</v>
      </c>
      <c r="Q21" s="22">
        <v>0</v>
      </c>
      <c r="R21" s="23">
        <v>5</v>
      </c>
      <c r="S21" s="22">
        <f t="shared" ref="S21:S27" si="8">1-55%</f>
        <v>0.44999999999999996</v>
      </c>
      <c r="T21" s="23">
        <v>4</v>
      </c>
      <c r="U21" s="22">
        <v>0.24679399537464025</v>
      </c>
      <c r="V21" s="24">
        <v>3</v>
      </c>
      <c r="W21" s="22">
        <v>0.46205397488957994</v>
      </c>
      <c r="X21" s="20">
        <v>4</v>
      </c>
      <c r="Y21" s="24">
        <f t="shared" si="0"/>
        <v>3.6</v>
      </c>
      <c r="Z21" s="20"/>
      <c r="AA21" s="25">
        <f t="shared" si="1"/>
        <v>3.3</v>
      </c>
      <c r="AB21" s="26" t="str">
        <f t="shared" si="3"/>
        <v>MEDIUM HIGH</v>
      </c>
      <c r="AC21" s="27" t="s">
        <v>65</v>
      </c>
      <c r="AD21" s="28">
        <v>3</v>
      </c>
      <c r="AE21" s="27" t="s">
        <v>66</v>
      </c>
      <c r="AF21" s="20">
        <v>3</v>
      </c>
      <c r="AG21" s="27" t="s">
        <v>103</v>
      </c>
      <c r="AH21" s="20">
        <v>3</v>
      </c>
      <c r="AI21" s="27" t="s">
        <v>68</v>
      </c>
      <c r="AJ21" s="20">
        <v>3</v>
      </c>
      <c r="AK21" s="27" t="s">
        <v>69</v>
      </c>
      <c r="AL21" s="20">
        <v>3</v>
      </c>
      <c r="AM21" s="27" t="s">
        <v>70</v>
      </c>
      <c r="AN21" s="27">
        <v>3</v>
      </c>
      <c r="AO21" s="24">
        <f t="shared" si="4"/>
        <v>3</v>
      </c>
      <c r="AP21" s="20"/>
      <c r="AQ21" s="26">
        <f t="shared" si="5"/>
        <v>1.0999999999999999</v>
      </c>
      <c r="AR21" s="26" t="str">
        <f t="shared" si="6"/>
        <v>MEDIUM LOW</v>
      </c>
      <c r="AS21" s="29">
        <v>4</v>
      </c>
      <c r="AT21" s="26">
        <f t="shared" si="2"/>
        <v>8</v>
      </c>
      <c r="AU21" s="20" t="str">
        <f t="shared" si="7"/>
        <v>VERY HIGH RISK</v>
      </c>
    </row>
    <row r="22" spans="2:47" ht="150">
      <c r="B22" s="36" t="s">
        <v>214</v>
      </c>
      <c r="C22" s="19">
        <v>2</v>
      </c>
      <c r="D22" s="38" t="s">
        <v>142</v>
      </c>
      <c r="E22" s="20" t="s">
        <v>62</v>
      </c>
      <c r="F22" s="19" t="s">
        <v>109</v>
      </c>
      <c r="G22" s="20">
        <v>85</v>
      </c>
      <c r="H22" s="20">
        <v>375.685</v>
      </c>
      <c r="I22" s="20" t="s">
        <v>64</v>
      </c>
      <c r="J22" s="21">
        <v>49539.633844631382</v>
      </c>
      <c r="K22" s="20">
        <v>5.3789199999999999</v>
      </c>
      <c r="L22" s="24">
        <v>1.76786</v>
      </c>
      <c r="M22" s="20">
        <v>1</v>
      </c>
      <c r="N22" s="20"/>
      <c r="O22" s="20">
        <v>85</v>
      </c>
      <c r="P22" s="20">
        <v>5</v>
      </c>
      <c r="Q22" s="22">
        <v>4.4532409698169226E-2</v>
      </c>
      <c r="R22" s="23">
        <v>5</v>
      </c>
      <c r="S22" s="22">
        <f t="shared" si="8"/>
        <v>0.44999999999999996</v>
      </c>
      <c r="T22" s="23">
        <v>4</v>
      </c>
      <c r="U22" s="22">
        <v>0.16138520302913342</v>
      </c>
      <c r="V22" s="24">
        <v>3</v>
      </c>
      <c r="W22" s="22">
        <v>0.19011405832013523</v>
      </c>
      <c r="X22" s="20">
        <v>3</v>
      </c>
      <c r="Y22" s="24">
        <f t="shared" si="0"/>
        <v>4</v>
      </c>
      <c r="Z22" s="20"/>
      <c r="AA22" s="25">
        <f t="shared" si="1"/>
        <v>2.5</v>
      </c>
      <c r="AB22" s="26" t="str">
        <f t="shared" si="3"/>
        <v>MEDIUM</v>
      </c>
      <c r="AC22" s="27" t="s">
        <v>65</v>
      </c>
      <c r="AD22" s="28">
        <v>3</v>
      </c>
      <c r="AE22" s="27" t="s">
        <v>66</v>
      </c>
      <c r="AF22" s="20">
        <v>3</v>
      </c>
      <c r="AG22" s="27" t="s">
        <v>110</v>
      </c>
      <c r="AH22" s="20">
        <v>3</v>
      </c>
      <c r="AI22" s="27" t="s">
        <v>68</v>
      </c>
      <c r="AJ22" s="20">
        <v>3</v>
      </c>
      <c r="AK22" s="27" t="s">
        <v>69</v>
      </c>
      <c r="AL22" s="20">
        <v>3</v>
      </c>
      <c r="AM22" s="27" t="s">
        <v>70</v>
      </c>
      <c r="AN22" s="27">
        <v>3</v>
      </c>
      <c r="AO22" s="24">
        <f t="shared" si="4"/>
        <v>3</v>
      </c>
      <c r="AP22" s="20"/>
      <c r="AQ22" s="26">
        <f t="shared" si="5"/>
        <v>0.83333333333333337</v>
      </c>
      <c r="AR22" s="26" t="str">
        <f t="shared" si="6"/>
        <v>LOW</v>
      </c>
      <c r="AS22" s="29">
        <v>2</v>
      </c>
      <c r="AT22" s="26">
        <f t="shared" si="2"/>
        <v>4</v>
      </c>
      <c r="AU22" s="20" t="str">
        <f t="shared" si="7"/>
        <v>MODERATE RISK</v>
      </c>
    </row>
    <row r="23" spans="2:47" ht="150">
      <c r="B23" s="36" t="s">
        <v>214</v>
      </c>
      <c r="C23" s="19">
        <v>2</v>
      </c>
      <c r="D23" s="20" t="s">
        <v>143</v>
      </c>
      <c r="E23" s="20" t="s">
        <v>71</v>
      </c>
      <c r="F23" s="19" t="s">
        <v>111</v>
      </c>
      <c r="G23" s="20">
        <v>400</v>
      </c>
      <c r="H23" s="20">
        <v>1995.4369999999999</v>
      </c>
      <c r="I23" s="20" t="s">
        <v>87</v>
      </c>
      <c r="J23" s="21">
        <v>17222.857142857141</v>
      </c>
      <c r="K23" s="20">
        <v>1.5153700000000001</v>
      </c>
      <c r="L23" s="24">
        <v>8.99837E-2</v>
      </c>
      <c r="M23" s="20">
        <v>1</v>
      </c>
      <c r="N23" s="20"/>
      <c r="O23" s="20">
        <v>400</v>
      </c>
      <c r="P23" s="20">
        <v>4</v>
      </c>
      <c r="Q23" s="22">
        <v>4.2857142857142858E-2</v>
      </c>
      <c r="R23" s="23">
        <v>5</v>
      </c>
      <c r="S23" s="22">
        <f t="shared" si="8"/>
        <v>0.44999999999999996</v>
      </c>
      <c r="T23" s="23">
        <v>4</v>
      </c>
      <c r="U23" s="22">
        <v>3.1572031590072755E-2</v>
      </c>
      <c r="V23" s="24">
        <v>1</v>
      </c>
      <c r="W23" s="22">
        <v>0.15604952699584101</v>
      </c>
      <c r="X23" s="20">
        <v>3</v>
      </c>
      <c r="Y23" s="24">
        <f t="shared" si="0"/>
        <v>3.4</v>
      </c>
      <c r="Z23" s="20"/>
      <c r="AA23" s="25">
        <f t="shared" si="1"/>
        <v>2.2000000000000002</v>
      </c>
      <c r="AB23" s="26" t="str">
        <f t="shared" si="3"/>
        <v>MEDIUM</v>
      </c>
      <c r="AC23" s="27" t="s">
        <v>76</v>
      </c>
      <c r="AD23" s="28">
        <v>4</v>
      </c>
      <c r="AE23" s="27" t="s">
        <v>88</v>
      </c>
      <c r="AF23" s="20">
        <v>4</v>
      </c>
      <c r="AG23" s="27" t="s">
        <v>112</v>
      </c>
      <c r="AH23" s="20">
        <v>3</v>
      </c>
      <c r="AI23" s="27" t="s">
        <v>68</v>
      </c>
      <c r="AJ23" s="20">
        <v>3</v>
      </c>
      <c r="AK23" s="27" t="s">
        <v>69</v>
      </c>
      <c r="AL23" s="20">
        <v>3</v>
      </c>
      <c r="AM23" s="27" t="s">
        <v>70</v>
      </c>
      <c r="AN23" s="27">
        <v>3</v>
      </c>
      <c r="AO23" s="24">
        <f t="shared" si="4"/>
        <v>3.3333333333333335</v>
      </c>
      <c r="AP23" s="20"/>
      <c r="AQ23" s="26">
        <f t="shared" si="5"/>
        <v>0.66</v>
      </c>
      <c r="AR23" s="26" t="str">
        <f t="shared" si="6"/>
        <v>LOW</v>
      </c>
      <c r="AS23" s="29">
        <v>2</v>
      </c>
      <c r="AT23" s="26">
        <f t="shared" si="2"/>
        <v>4</v>
      </c>
      <c r="AU23" s="20" t="str">
        <f t="shared" si="7"/>
        <v>MODERATE RISK</v>
      </c>
    </row>
    <row r="24" spans="2:47" ht="150">
      <c r="B24" s="36" t="s">
        <v>214</v>
      </c>
      <c r="C24" s="19">
        <v>2</v>
      </c>
      <c r="D24" s="19" t="s">
        <v>80</v>
      </c>
      <c r="E24" s="20" t="s">
        <v>62</v>
      </c>
      <c r="F24" s="19" t="s">
        <v>113</v>
      </c>
      <c r="G24" s="20">
        <v>260</v>
      </c>
      <c r="H24" s="20">
        <v>696.03599999999994</v>
      </c>
      <c r="I24" s="20" t="s">
        <v>64</v>
      </c>
      <c r="J24" s="21">
        <v>125375.06883604507</v>
      </c>
      <c r="K24" s="20">
        <v>36.352699999999999</v>
      </c>
      <c r="L24" s="24">
        <v>17.381900000000002</v>
      </c>
      <c r="M24" s="20">
        <v>2</v>
      </c>
      <c r="N24" s="20"/>
      <c r="O24" s="20">
        <v>260</v>
      </c>
      <c r="P24" s="20">
        <v>4</v>
      </c>
      <c r="Q24" s="22">
        <v>1.1264080100125156E-2</v>
      </c>
      <c r="R24" s="23">
        <v>5</v>
      </c>
      <c r="S24" s="22">
        <f t="shared" si="8"/>
        <v>0.44999999999999996</v>
      </c>
      <c r="T24" s="23">
        <v>4</v>
      </c>
      <c r="U24" s="22">
        <v>0.34437873903073979</v>
      </c>
      <c r="V24" s="24">
        <v>4</v>
      </c>
      <c r="W24" s="22">
        <v>1.6362999249582065E-4</v>
      </c>
      <c r="X24" s="20">
        <v>0</v>
      </c>
      <c r="Y24" s="24">
        <f t="shared" si="0"/>
        <v>3.4</v>
      </c>
      <c r="Z24" s="20"/>
      <c r="AA24" s="25">
        <f t="shared" si="1"/>
        <v>2.7</v>
      </c>
      <c r="AB24" s="26" t="str">
        <f t="shared" si="3"/>
        <v>MEDIUM</v>
      </c>
      <c r="AC24" s="27" t="s">
        <v>65</v>
      </c>
      <c r="AD24" s="28">
        <v>3</v>
      </c>
      <c r="AE24" s="27" t="s">
        <v>66</v>
      </c>
      <c r="AF24" s="20">
        <v>3</v>
      </c>
      <c r="AG24" s="27" t="s">
        <v>101</v>
      </c>
      <c r="AH24" s="20">
        <v>3</v>
      </c>
      <c r="AI24" s="27" t="s">
        <v>68</v>
      </c>
      <c r="AJ24" s="20">
        <v>3</v>
      </c>
      <c r="AK24" s="27" t="s">
        <v>69</v>
      </c>
      <c r="AL24" s="20">
        <v>3</v>
      </c>
      <c r="AM24" s="27" t="s">
        <v>70</v>
      </c>
      <c r="AN24" s="27">
        <v>3</v>
      </c>
      <c r="AO24" s="24">
        <f t="shared" si="4"/>
        <v>3</v>
      </c>
      <c r="AP24" s="20"/>
      <c r="AQ24" s="26">
        <f t="shared" si="5"/>
        <v>0.9</v>
      </c>
      <c r="AR24" s="26" t="str">
        <f t="shared" si="6"/>
        <v>LOW</v>
      </c>
      <c r="AS24" s="29">
        <v>2</v>
      </c>
      <c r="AT24" s="26">
        <f t="shared" si="2"/>
        <v>4</v>
      </c>
      <c r="AU24" s="20" t="str">
        <f t="shared" si="7"/>
        <v>MODERATE RISK</v>
      </c>
    </row>
    <row r="25" spans="2:47" ht="150">
      <c r="B25" s="36" t="s">
        <v>214</v>
      </c>
      <c r="C25" s="19">
        <v>2</v>
      </c>
      <c r="D25" s="19" t="s">
        <v>80</v>
      </c>
      <c r="E25" s="20" t="s">
        <v>62</v>
      </c>
      <c r="F25" s="19" t="s">
        <v>114</v>
      </c>
      <c r="G25" s="20">
        <v>320</v>
      </c>
      <c r="H25" s="20">
        <v>27.0639</v>
      </c>
      <c r="I25" s="20" t="s">
        <v>87</v>
      </c>
      <c r="J25" s="21">
        <v>30000</v>
      </c>
      <c r="K25" s="20">
        <v>18.5932</v>
      </c>
      <c r="L25" s="24">
        <v>68.701099999999997</v>
      </c>
      <c r="M25" s="20">
        <v>4</v>
      </c>
      <c r="N25" s="20"/>
      <c r="O25" s="20">
        <v>320</v>
      </c>
      <c r="P25" s="20">
        <v>3</v>
      </c>
      <c r="Q25" s="22">
        <v>0</v>
      </c>
      <c r="R25" s="23">
        <v>5</v>
      </c>
      <c r="S25" s="22">
        <f t="shared" si="8"/>
        <v>0.44999999999999996</v>
      </c>
      <c r="T25" s="23">
        <v>4</v>
      </c>
      <c r="U25" s="22">
        <v>0.22169753804883996</v>
      </c>
      <c r="V25" s="24">
        <v>3</v>
      </c>
      <c r="W25" s="22">
        <v>0</v>
      </c>
      <c r="X25" s="20">
        <v>0</v>
      </c>
      <c r="Y25" s="24">
        <f t="shared" si="0"/>
        <v>3</v>
      </c>
      <c r="Z25" s="20"/>
      <c r="AA25" s="25">
        <f t="shared" si="1"/>
        <v>3.5</v>
      </c>
      <c r="AB25" s="26" t="str">
        <f t="shared" si="3"/>
        <v>MEDIUM HIGH</v>
      </c>
      <c r="AC25" s="27" t="s">
        <v>76</v>
      </c>
      <c r="AD25" s="28">
        <v>4</v>
      </c>
      <c r="AE25" s="27" t="s">
        <v>88</v>
      </c>
      <c r="AF25" s="20">
        <v>4</v>
      </c>
      <c r="AG25" s="27"/>
      <c r="AH25" s="20">
        <v>3</v>
      </c>
      <c r="AI25" s="27" t="s">
        <v>68</v>
      </c>
      <c r="AJ25" s="20">
        <v>3</v>
      </c>
      <c r="AK25" s="27" t="s">
        <v>69</v>
      </c>
      <c r="AL25" s="20">
        <v>3</v>
      </c>
      <c r="AM25" s="27" t="s">
        <v>70</v>
      </c>
      <c r="AN25" s="27">
        <v>3</v>
      </c>
      <c r="AO25" s="24">
        <f t="shared" si="4"/>
        <v>3.3333333333333335</v>
      </c>
      <c r="AP25" s="20"/>
      <c r="AQ25" s="26">
        <f t="shared" si="5"/>
        <v>1.05</v>
      </c>
      <c r="AR25" s="26" t="str">
        <f t="shared" si="6"/>
        <v>MEDIUM LOW</v>
      </c>
      <c r="AS25" s="29">
        <v>4</v>
      </c>
      <c r="AT25" s="26">
        <f t="shared" si="2"/>
        <v>8</v>
      </c>
      <c r="AU25" s="20" t="str">
        <f t="shared" si="7"/>
        <v>VERY HIGH RISK</v>
      </c>
    </row>
    <row r="26" spans="2:47" ht="150">
      <c r="B26" s="36" t="s">
        <v>214</v>
      </c>
      <c r="C26" s="19">
        <v>2</v>
      </c>
      <c r="D26" s="20" t="s">
        <v>142</v>
      </c>
      <c r="E26" s="20" t="s">
        <v>71</v>
      </c>
      <c r="F26" s="19" t="s">
        <v>115</v>
      </c>
      <c r="G26" s="20">
        <v>750</v>
      </c>
      <c r="H26" s="20">
        <v>786.22</v>
      </c>
      <c r="I26" s="20" t="s">
        <v>64</v>
      </c>
      <c r="J26" s="21">
        <v>10345.234933515863</v>
      </c>
      <c r="K26" s="20">
        <v>1.8417300000000001</v>
      </c>
      <c r="L26" s="24">
        <v>0.29059299999999999</v>
      </c>
      <c r="M26" s="20">
        <v>1</v>
      </c>
      <c r="N26" s="20"/>
      <c r="O26" s="20">
        <v>750</v>
      </c>
      <c r="P26" s="20">
        <v>5</v>
      </c>
      <c r="Q26" s="22">
        <v>0</v>
      </c>
      <c r="R26" s="23">
        <v>5</v>
      </c>
      <c r="S26" s="22">
        <f t="shared" si="8"/>
        <v>0.44999999999999996</v>
      </c>
      <c r="T26" s="23">
        <v>4</v>
      </c>
      <c r="U26" s="22">
        <v>9.1088473964030414E-2</v>
      </c>
      <c r="V26" s="24">
        <v>2</v>
      </c>
      <c r="W26" s="22">
        <v>0.19388466332578669</v>
      </c>
      <c r="X26" s="20">
        <v>3</v>
      </c>
      <c r="Y26" s="24">
        <f t="shared" si="0"/>
        <v>3.8</v>
      </c>
      <c r="Z26" s="20"/>
      <c r="AA26" s="25">
        <f t="shared" si="1"/>
        <v>2.4</v>
      </c>
      <c r="AB26" s="26" t="str">
        <f t="shared" si="3"/>
        <v>MEDIUM</v>
      </c>
      <c r="AC26" s="27" t="s">
        <v>65</v>
      </c>
      <c r="AD26" s="28">
        <v>3</v>
      </c>
      <c r="AE26" s="27" t="s">
        <v>116</v>
      </c>
      <c r="AF26" s="20">
        <v>3</v>
      </c>
      <c r="AG26" s="27" t="s">
        <v>101</v>
      </c>
      <c r="AH26" s="20">
        <v>3</v>
      </c>
      <c r="AI26" s="27" t="s">
        <v>68</v>
      </c>
      <c r="AJ26" s="20">
        <v>3</v>
      </c>
      <c r="AK26" s="27" t="s">
        <v>69</v>
      </c>
      <c r="AL26" s="20">
        <v>3</v>
      </c>
      <c r="AM26" s="27" t="s">
        <v>70</v>
      </c>
      <c r="AN26" s="27">
        <v>3</v>
      </c>
      <c r="AO26" s="24">
        <f t="shared" si="4"/>
        <v>3</v>
      </c>
      <c r="AP26" s="20"/>
      <c r="AQ26" s="26">
        <f t="shared" si="5"/>
        <v>0.79999999999999993</v>
      </c>
      <c r="AR26" s="26" t="str">
        <f t="shared" si="6"/>
        <v>LOW</v>
      </c>
      <c r="AS26" s="29">
        <v>3</v>
      </c>
      <c r="AT26" s="26">
        <f t="shared" si="2"/>
        <v>6</v>
      </c>
      <c r="AU26" s="20" t="str">
        <f t="shared" si="7"/>
        <v>HIGH RISK</v>
      </c>
    </row>
    <row r="27" spans="2:47" ht="150">
      <c r="B27" s="36" t="s">
        <v>214</v>
      </c>
      <c r="C27" s="19">
        <v>2</v>
      </c>
      <c r="D27" s="20" t="s">
        <v>143</v>
      </c>
      <c r="E27" s="20" t="s">
        <v>62</v>
      </c>
      <c r="F27" s="19" t="s">
        <v>117</v>
      </c>
      <c r="G27" s="20">
        <v>200</v>
      </c>
      <c r="H27" s="20">
        <v>431.77099999999996</v>
      </c>
      <c r="I27" s="20" t="s">
        <v>64</v>
      </c>
      <c r="J27" s="21">
        <v>75681.203007518794</v>
      </c>
      <c r="K27" s="20">
        <v>37.2926</v>
      </c>
      <c r="L27" s="24">
        <v>29.7743</v>
      </c>
      <c r="M27" s="20">
        <v>2</v>
      </c>
      <c r="N27" s="20"/>
      <c r="O27" s="20">
        <v>200</v>
      </c>
      <c r="P27" s="20">
        <v>3</v>
      </c>
      <c r="Q27" s="22">
        <v>3.3834586466165412E-2</v>
      </c>
      <c r="R27" s="23">
        <v>5</v>
      </c>
      <c r="S27" s="22">
        <f t="shared" si="8"/>
        <v>0.44999999999999996</v>
      </c>
      <c r="T27" s="23">
        <v>4</v>
      </c>
      <c r="U27" s="22">
        <v>0.18482019403804334</v>
      </c>
      <c r="V27" s="24">
        <v>3</v>
      </c>
      <c r="W27" s="22">
        <v>0.70991335684888524</v>
      </c>
      <c r="X27" s="20">
        <v>5</v>
      </c>
      <c r="Y27" s="24">
        <f t="shared" si="0"/>
        <v>4</v>
      </c>
      <c r="Z27" s="20"/>
      <c r="AA27" s="25">
        <f t="shared" si="1"/>
        <v>3</v>
      </c>
      <c r="AB27" s="26" t="str">
        <f t="shared" si="3"/>
        <v>MEDIUM</v>
      </c>
      <c r="AC27" s="27" t="s">
        <v>65</v>
      </c>
      <c r="AD27" s="28">
        <v>3</v>
      </c>
      <c r="AE27" s="27" t="s">
        <v>116</v>
      </c>
      <c r="AF27" s="20">
        <v>3</v>
      </c>
      <c r="AG27" s="27" t="s">
        <v>101</v>
      </c>
      <c r="AH27" s="20">
        <v>3</v>
      </c>
      <c r="AI27" s="27" t="s">
        <v>68</v>
      </c>
      <c r="AJ27" s="20">
        <v>3</v>
      </c>
      <c r="AK27" s="27" t="s">
        <v>69</v>
      </c>
      <c r="AL27" s="20">
        <v>3</v>
      </c>
      <c r="AM27" s="27" t="s">
        <v>70</v>
      </c>
      <c r="AN27" s="27">
        <v>3</v>
      </c>
      <c r="AO27" s="24">
        <f t="shared" si="4"/>
        <v>3</v>
      </c>
      <c r="AP27" s="20"/>
      <c r="AQ27" s="26">
        <f t="shared" si="5"/>
        <v>1</v>
      </c>
      <c r="AR27" s="26" t="str">
        <f t="shared" si="6"/>
        <v>LOW</v>
      </c>
      <c r="AS27" s="29">
        <v>3</v>
      </c>
      <c r="AT27" s="26">
        <f t="shared" si="2"/>
        <v>6</v>
      </c>
      <c r="AU27" s="20" t="str">
        <f t="shared" si="7"/>
        <v>HIGH RISK</v>
      </c>
    </row>
    <row r="28" spans="2:47" ht="165">
      <c r="B28" s="36" t="s">
        <v>214</v>
      </c>
      <c r="C28" s="19">
        <v>2</v>
      </c>
      <c r="D28" s="20" t="s">
        <v>80</v>
      </c>
      <c r="E28" s="20" t="s">
        <v>62</v>
      </c>
      <c r="F28" s="19" t="s">
        <v>118</v>
      </c>
      <c r="G28" s="20">
        <v>320</v>
      </c>
      <c r="H28" s="20">
        <v>1964.8580000000002</v>
      </c>
      <c r="I28" s="20" t="s">
        <v>64</v>
      </c>
      <c r="J28" s="21">
        <v>25855.555555555551</v>
      </c>
      <c r="K28" s="20">
        <v>8.0793999999999997</v>
      </c>
      <c r="L28" s="24">
        <v>0.59585200000000005</v>
      </c>
      <c r="M28" s="20">
        <v>1</v>
      </c>
      <c r="N28" s="20"/>
      <c r="O28" s="20">
        <v>320</v>
      </c>
      <c r="P28" s="20">
        <v>4</v>
      </c>
      <c r="Q28" s="22">
        <v>2.7777777777777776E-2</v>
      </c>
      <c r="R28" s="23">
        <v>5</v>
      </c>
      <c r="S28" s="22">
        <v>0.55000000000000004</v>
      </c>
      <c r="T28" s="23">
        <v>5</v>
      </c>
      <c r="U28" s="32">
        <v>4.9469223730162687E-2</v>
      </c>
      <c r="V28" s="33">
        <v>1</v>
      </c>
      <c r="W28" s="32">
        <v>0.30990432896423048</v>
      </c>
      <c r="X28" s="20"/>
      <c r="Y28" s="24">
        <f t="shared" si="0"/>
        <v>3</v>
      </c>
      <c r="Z28" s="20"/>
      <c r="AA28" s="25">
        <f t="shared" si="1"/>
        <v>2</v>
      </c>
      <c r="AB28" s="26" t="str">
        <f t="shared" si="3"/>
        <v>MEDIUM LOW</v>
      </c>
      <c r="AC28" s="27" t="s">
        <v>65</v>
      </c>
      <c r="AD28" s="28">
        <v>3</v>
      </c>
      <c r="AE28" s="27" t="s">
        <v>116</v>
      </c>
      <c r="AF28" s="20">
        <v>3</v>
      </c>
      <c r="AG28" s="27" t="s">
        <v>119</v>
      </c>
      <c r="AH28" s="20">
        <v>3</v>
      </c>
      <c r="AI28" s="27" t="s">
        <v>68</v>
      </c>
      <c r="AJ28" s="20">
        <v>3</v>
      </c>
      <c r="AK28" s="27" t="s">
        <v>69</v>
      </c>
      <c r="AL28" s="20">
        <v>3</v>
      </c>
      <c r="AM28" s="27" t="s">
        <v>70</v>
      </c>
      <c r="AN28" s="27">
        <v>3</v>
      </c>
      <c r="AO28" s="24">
        <f t="shared" si="4"/>
        <v>3</v>
      </c>
      <c r="AP28" s="20"/>
      <c r="AQ28" s="26">
        <f t="shared" si="5"/>
        <v>0.66666666666666663</v>
      </c>
      <c r="AR28" s="26" t="str">
        <f t="shared" si="6"/>
        <v>LOW</v>
      </c>
      <c r="AS28" s="29">
        <v>4</v>
      </c>
      <c r="AT28" s="26">
        <f t="shared" si="2"/>
        <v>8</v>
      </c>
      <c r="AU28" s="20" t="str">
        <f t="shared" si="7"/>
        <v>VERY HIGH RISK</v>
      </c>
    </row>
    <row r="29" spans="2:47" ht="150">
      <c r="B29" s="36" t="s">
        <v>214</v>
      </c>
      <c r="C29" s="19">
        <v>2</v>
      </c>
      <c r="D29" s="20" t="s">
        <v>142</v>
      </c>
      <c r="E29" s="20" t="s">
        <v>71</v>
      </c>
      <c r="F29" s="19" t="s">
        <v>120</v>
      </c>
      <c r="G29" s="20">
        <v>170</v>
      </c>
      <c r="H29" s="20">
        <v>133.42339999999999</v>
      </c>
      <c r="I29" s="20" t="s">
        <v>121</v>
      </c>
      <c r="J29" s="21">
        <v>4873.333333333333</v>
      </c>
      <c r="K29" s="20">
        <v>4.2868599999999999</v>
      </c>
      <c r="L29" s="24">
        <v>5.2225700000000002</v>
      </c>
      <c r="M29" s="20">
        <v>1</v>
      </c>
      <c r="N29" s="20"/>
      <c r="O29" s="20">
        <v>170</v>
      </c>
      <c r="P29" s="20">
        <v>1</v>
      </c>
      <c r="Q29" s="22">
        <v>0</v>
      </c>
      <c r="R29" s="23">
        <v>5</v>
      </c>
      <c r="S29" s="22">
        <v>0.55000000000000004</v>
      </c>
      <c r="T29" s="23">
        <v>5</v>
      </c>
      <c r="U29" s="32">
        <v>0.80945321435370421</v>
      </c>
      <c r="V29" s="33">
        <v>5</v>
      </c>
      <c r="W29" s="32">
        <v>0.38479082379852414</v>
      </c>
      <c r="X29" s="20">
        <v>4</v>
      </c>
      <c r="Y29" s="24">
        <f t="shared" si="0"/>
        <v>4</v>
      </c>
      <c r="Z29" s="20"/>
      <c r="AA29" s="25">
        <f t="shared" si="1"/>
        <v>2.5</v>
      </c>
      <c r="AB29" s="26" t="str">
        <f t="shared" si="3"/>
        <v>MEDIUM</v>
      </c>
      <c r="AC29" s="27" t="s">
        <v>76</v>
      </c>
      <c r="AD29" s="28">
        <v>4</v>
      </c>
      <c r="AE29" s="27" t="s">
        <v>88</v>
      </c>
      <c r="AF29" s="20">
        <v>4</v>
      </c>
      <c r="AG29" s="27" t="s">
        <v>122</v>
      </c>
      <c r="AH29" s="20">
        <v>3</v>
      </c>
      <c r="AI29" s="27" t="s">
        <v>68</v>
      </c>
      <c r="AJ29" s="20">
        <v>3</v>
      </c>
      <c r="AK29" s="27" t="s">
        <v>69</v>
      </c>
      <c r="AL29" s="20">
        <v>3</v>
      </c>
      <c r="AM29" s="27" t="s">
        <v>70</v>
      </c>
      <c r="AN29" s="27">
        <v>3</v>
      </c>
      <c r="AO29" s="24">
        <f t="shared" si="4"/>
        <v>3.3333333333333335</v>
      </c>
      <c r="AP29" s="20"/>
      <c r="AQ29" s="26">
        <f t="shared" si="5"/>
        <v>0.75</v>
      </c>
      <c r="AR29" s="26" t="str">
        <f t="shared" si="6"/>
        <v>LOW</v>
      </c>
      <c r="AS29" s="29">
        <v>3</v>
      </c>
      <c r="AT29" s="26">
        <f t="shared" si="2"/>
        <v>6</v>
      </c>
      <c r="AU29" s="20" t="str">
        <f t="shared" si="7"/>
        <v>HIGH RISK</v>
      </c>
    </row>
    <row r="30" spans="2:47" ht="150">
      <c r="B30" s="36" t="s">
        <v>214</v>
      </c>
      <c r="C30" s="19">
        <v>2</v>
      </c>
      <c r="D30" s="19" t="s">
        <v>142</v>
      </c>
      <c r="E30" s="20" t="s">
        <v>62</v>
      </c>
      <c r="F30" s="19" t="s">
        <v>123</v>
      </c>
      <c r="G30" s="20">
        <v>200</v>
      </c>
      <c r="H30" s="20">
        <v>230.672</v>
      </c>
      <c r="I30" s="20" t="s">
        <v>87</v>
      </c>
      <c r="J30" s="21">
        <v>7200</v>
      </c>
      <c r="K30" s="20">
        <v>168.70699999999999</v>
      </c>
      <c r="L30" s="24">
        <v>86.122900000000001</v>
      </c>
      <c r="M30" s="20">
        <v>5</v>
      </c>
      <c r="N30" s="20"/>
      <c r="O30" s="20">
        <v>200</v>
      </c>
      <c r="P30" s="20">
        <v>1</v>
      </c>
      <c r="Q30" s="22">
        <v>0</v>
      </c>
      <c r="R30" s="23">
        <v>5</v>
      </c>
      <c r="S30" s="31">
        <f>1-60%</f>
        <v>0.4</v>
      </c>
      <c r="T30" s="23">
        <v>4</v>
      </c>
      <c r="U30" s="32">
        <v>1.30054796420892E-2</v>
      </c>
      <c r="V30" s="33">
        <v>1</v>
      </c>
      <c r="W30" s="32">
        <v>0.15078119581050148</v>
      </c>
      <c r="X30" s="20">
        <v>2</v>
      </c>
      <c r="Y30" s="24">
        <f t="shared" si="0"/>
        <v>2.6</v>
      </c>
      <c r="Z30" s="20"/>
      <c r="AA30" s="25">
        <f t="shared" si="1"/>
        <v>3.8</v>
      </c>
      <c r="AB30" s="26" t="str">
        <f t="shared" si="3"/>
        <v>MEDIUM HIGH</v>
      </c>
      <c r="AC30" s="27" t="s">
        <v>76</v>
      </c>
      <c r="AD30" s="28">
        <v>4</v>
      </c>
      <c r="AE30" s="27" t="s">
        <v>88</v>
      </c>
      <c r="AF30" s="20">
        <v>4</v>
      </c>
      <c r="AG30" s="27"/>
      <c r="AH30" s="20">
        <v>3</v>
      </c>
      <c r="AI30" s="27" t="s">
        <v>68</v>
      </c>
      <c r="AJ30" s="20">
        <v>3</v>
      </c>
      <c r="AK30" s="27" t="s">
        <v>69</v>
      </c>
      <c r="AL30" s="20">
        <v>3</v>
      </c>
      <c r="AM30" s="27" t="s">
        <v>70</v>
      </c>
      <c r="AN30" s="27">
        <v>3</v>
      </c>
      <c r="AO30" s="24">
        <f t="shared" si="4"/>
        <v>3.3333333333333335</v>
      </c>
      <c r="AP30" s="20"/>
      <c r="AQ30" s="26">
        <f t="shared" si="5"/>
        <v>1.1399999999999999</v>
      </c>
      <c r="AR30" s="26" t="str">
        <f t="shared" si="6"/>
        <v>MEDIUM LOW</v>
      </c>
      <c r="AS30" s="29">
        <v>4</v>
      </c>
      <c r="AT30" s="26">
        <f t="shared" si="2"/>
        <v>8</v>
      </c>
      <c r="AU30" s="20" t="str">
        <f t="shared" si="7"/>
        <v>VERY HIGH RISK</v>
      </c>
    </row>
    <row r="31" spans="2:47" ht="150">
      <c r="B31" s="36" t="s">
        <v>214</v>
      </c>
      <c r="C31" s="19">
        <v>2</v>
      </c>
      <c r="D31" s="19" t="s">
        <v>142</v>
      </c>
      <c r="E31" s="20" t="s">
        <v>62</v>
      </c>
      <c r="F31" s="19" t="s">
        <v>124</v>
      </c>
      <c r="G31" s="20">
        <v>131</v>
      </c>
      <c r="H31" s="20">
        <v>289.04919999999998</v>
      </c>
      <c r="I31" s="20" t="s">
        <v>64</v>
      </c>
      <c r="J31" s="21">
        <v>24336</v>
      </c>
      <c r="K31" s="20">
        <v>132.57</v>
      </c>
      <c r="L31" s="24">
        <v>54.369199999999999</v>
      </c>
      <c r="M31" s="20">
        <v>4</v>
      </c>
      <c r="N31" s="20"/>
      <c r="O31" s="20">
        <v>131</v>
      </c>
      <c r="P31" s="20">
        <v>5</v>
      </c>
      <c r="Q31" s="22">
        <v>0</v>
      </c>
      <c r="R31" s="23">
        <v>5</v>
      </c>
      <c r="S31" s="22">
        <v>0.55000000000000004</v>
      </c>
      <c r="T31" s="23">
        <v>5</v>
      </c>
      <c r="U31" s="32">
        <v>0.20757711835908904</v>
      </c>
      <c r="V31" s="33">
        <v>3</v>
      </c>
      <c r="W31" s="32">
        <v>0.15643080831913739</v>
      </c>
      <c r="X31" s="20">
        <v>3</v>
      </c>
      <c r="Y31" s="24">
        <f t="shared" si="0"/>
        <v>4.2</v>
      </c>
      <c r="Z31" s="20"/>
      <c r="AA31" s="25">
        <f t="shared" si="1"/>
        <v>4.0999999999999996</v>
      </c>
      <c r="AB31" s="26" t="str">
        <f t="shared" si="3"/>
        <v>HIGH</v>
      </c>
      <c r="AC31" s="27" t="s">
        <v>65</v>
      </c>
      <c r="AD31" s="28">
        <v>3</v>
      </c>
      <c r="AE31" s="27" t="s">
        <v>125</v>
      </c>
      <c r="AF31" s="20">
        <v>3</v>
      </c>
      <c r="AG31" s="27" t="s">
        <v>126</v>
      </c>
      <c r="AH31" s="20">
        <v>3</v>
      </c>
      <c r="AI31" s="27" t="s">
        <v>68</v>
      </c>
      <c r="AJ31" s="20">
        <v>3</v>
      </c>
      <c r="AK31" s="27" t="s">
        <v>69</v>
      </c>
      <c r="AL31" s="20">
        <v>3</v>
      </c>
      <c r="AM31" s="27" t="s">
        <v>70</v>
      </c>
      <c r="AN31" s="27">
        <v>3</v>
      </c>
      <c r="AO31" s="24">
        <f t="shared" si="4"/>
        <v>3</v>
      </c>
      <c r="AP31" s="20"/>
      <c r="AQ31" s="26">
        <f t="shared" si="5"/>
        <v>1.3666666666666665</v>
      </c>
      <c r="AR31" s="26" t="str">
        <f t="shared" si="6"/>
        <v>MEDIUM LOW</v>
      </c>
      <c r="AS31" s="29">
        <v>4</v>
      </c>
      <c r="AT31" s="26">
        <f t="shared" si="2"/>
        <v>8</v>
      </c>
      <c r="AU31" s="20" t="str">
        <f t="shared" si="7"/>
        <v>VERY HIGH RISK</v>
      </c>
    </row>
    <row r="32" spans="2:47" ht="150">
      <c r="B32" s="36" t="s">
        <v>214</v>
      </c>
      <c r="C32" s="19">
        <v>2</v>
      </c>
      <c r="D32" s="20" t="s">
        <v>143</v>
      </c>
      <c r="E32" s="20" t="s">
        <v>62</v>
      </c>
      <c r="F32" s="19" t="s">
        <v>128</v>
      </c>
      <c r="G32" s="20">
        <v>380</v>
      </c>
      <c r="H32" s="20">
        <v>771.8309999999999</v>
      </c>
      <c r="I32" s="20" t="s">
        <v>64</v>
      </c>
      <c r="J32" s="21">
        <v>172879.70479704798</v>
      </c>
      <c r="K32" s="20">
        <v>7.6590000000000005E-2</v>
      </c>
      <c r="L32" s="24">
        <v>1.78344E-2</v>
      </c>
      <c r="M32" s="20">
        <v>1</v>
      </c>
      <c r="N32" s="20"/>
      <c r="O32" s="20">
        <v>380</v>
      </c>
      <c r="P32" s="20">
        <v>0</v>
      </c>
      <c r="Q32" s="22">
        <v>1.6605166051660517E-2</v>
      </c>
      <c r="R32" s="23">
        <v>5</v>
      </c>
      <c r="S32" s="22">
        <v>0.55000000000000004</v>
      </c>
      <c r="T32" s="23">
        <v>5</v>
      </c>
      <c r="U32" s="32">
        <v>0.21066787936737449</v>
      </c>
      <c r="V32" s="33">
        <v>3</v>
      </c>
      <c r="W32" s="32">
        <v>0.44359581307306911</v>
      </c>
      <c r="X32" s="20">
        <v>4</v>
      </c>
      <c r="Y32" s="24">
        <f t="shared" si="0"/>
        <v>3.4</v>
      </c>
      <c r="Z32" s="20"/>
      <c r="AA32" s="25">
        <f t="shared" si="1"/>
        <v>2.2000000000000002</v>
      </c>
      <c r="AB32" s="26" t="str">
        <f t="shared" si="3"/>
        <v>MEDIUM</v>
      </c>
      <c r="AC32" s="27" t="s">
        <v>65</v>
      </c>
      <c r="AD32" s="28">
        <v>3</v>
      </c>
      <c r="AE32" s="27" t="s">
        <v>95</v>
      </c>
      <c r="AF32" s="20">
        <v>3</v>
      </c>
      <c r="AG32" s="27" t="s">
        <v>129</v>
      </c>
      <c r="AH32" s="20">
        <v>3</v>
      </c>
      <c r="AI32" s="27" t="s">
        <v>68</v>
      </c>
      <c r="AJ32" s="20">
        <v>3</v>
      </c>
      <c r="AK32" s="27" t="s">
        <v>69</v>
      </c>
      <c r="AL32" s="20">
        <v>3</v>
      </c>
      <c r="AM32" s="27" t="s">
        <v>70</v>
      </c>
      <c r="AN32" s="27">
        <v>3</v>
      </c>
      <c r="AO32" s="24">
        <f t="shared" si="4"/>
        <v>3</v>
      </c>
      <c r="AP32" s="20"/>
      <c r="AQ32" s="26">
        <f t="shared" si="5"/>
        <v>0.73333333333333339</v>
      </c>
      <c r="AR32" s="26" t="str">
        <f t="shared" si="6"/>
        <v>LOW</v>
      </c>
      <c r="AS32" s="29">
        <v>3</v>
      </c>
      <c r="AT32" s="26">
        <f t="shared" si="2"/>
        <v>6</v>
      </c>
      <c r="AU32" s="20" t="str">
        <f t="shared" si="7"/>
        <v>HIGH RISK</v>
      </c>
    </row>
    <row r="33" spans="1:47" ht="150">
      <c r="B33" s="36" t="s">
        <v>214</v>
      </c>
      <c r="C33" s="19">
        <v>2</v>
      </c>
      <c r="D33" s="19" t="s">
        <v>142</v>
      </c>
      <c r="E33" s="20" t="s">
        <v>71</v>
      </c>
      <c r="F33" s="19" t="s">
        <v>130</v>
      </c>
      <c r="G33" s="20">
        <v>230</v>
      </c>
      <c r="H33" s="20">
        <v>846.2</v>
      </c>
      <c r="I33" s="20" t="s">
        <v>64</v>
      </c>
      <c r="J33" s="21">
        <v>75995.775591159632</v>
      </c>
      <c r="K33" s="20">
        <v>274.15199999999999</v>
      </c>
      <c r="L33" s="24">
        <v>44.750700000000002</v>
      </c>
      <c r="M33" s="20">
        <v>3</v>
      </c>
      <c r="N33" s="20"/>
      <c r="O33" s="20">
        <v>230</v>
      </c>
      <c r="P33" s="20">
        <v>2</v>
      </c>
      <c r="Q33" s="22">
        <v>2.318273144093555E-2</v>
      </c>
      <c r="R33" s="23">
        <v>5</v>
      </c>
      <c r="S33" s="22">
        <v>0.5</v>
      </c>
      <c r="T33" s="23">
        <v>5</v>
      </c>
      <c r="U33" s="32">
        <v>0.13763412904750649</v>
      </c>
      <c r="V33" s="33">
        <v>2</v>
      </c>
      <c r="W33" s="32">
        <v>0.27603285275348616</v>
      </c>
      <c r="X33" s="20">
        <v>3</v>
      </c>
      <c r="Y33" s="24">
        <f t="shared" si="0"/>
        <v>3.4</v>
      </c>
      <c r="Z33" s="20"/>
      <c r="AA33" s="25">
        <f t="shared" si="1"/>
        <v>3.2</v>
      </c>
      <c r="AB33" s="26" t="str">
        <f t="shared" si="3"/>
        <v>MEDIUM HIGH</v>
      </c>
      <c r="AC33" s="27" t="s">
        <v>65</v>
      </c>
      <c r="AD33" s="28">
        <v>3</v>
      </c>
      <c r="AE33" s="27" t="s">
        <v>95</v>
      </c>
      <c r="AF33" s="20">
        <v>3</v>
      </c>
      <c r="AG33" s="27" t="s">
        <v>101</v>
      </c>
      <c r="AH33" s="20">
        <v>3</v>
      </c>
      <c r="AI33" s="27" t="s">
        <v>68</v>
      </c>
      <c r="AJ33" s="20">
        <v>3</v>
      </c>
      <c r="AK33" s="27" t="s">
        <v>69</v>
      </c>
      <c r="AL33" s="20">
        <v>3</v>
      </c>
      <c r="AM33" s="27" t="s">
        <v>70</v>
      </c>
      <c r="AN33" s="27">
        <v>3</v>
      </c>
      <c r="AO33" s="24">
        <f t="shared" si="4"/>
        <v>3</v>
      </c>
      <c r="AP33" s="20"/>
      <c r="AQ33" s="26">
        <f t="shared" si="5"/>
        <v>1.0666666666666667</v>
      </c>
      <c r="AR33" s="26" t="str">
        <f t="shared" si="6"/>
        <v>MEDIUM LOW</v>
      </c>
      <c r="AS33" s="29">
        <v>4</v>
      </c>
      <c r="AT33" s="26">
        <f t="shared" si="2"/>
        <v>8</v>
      </c>
      <c r="AU33" s="20" t="str">
        <f t="shared" si="7"/>
        <v>VERY HIGH RISK</v>
      </c>
    </row>
    <row r="34" spans="1:47" ht="150">
      <c r="B34" s="36" t="s">
        <v>214</v>
      </c>
      <c r="C34" s="19">
        <v>2</v>
      </c>
      <c r="D34" s="20" t="s">
        <v>142</v>
      </c>
      <c r="E34" s="20" t="s">
        <v>71</v>
      </c>
      <c r="F34" s="19" t="s">
        <v>131</v>
      </c>
      <c r="G34" s="20">
        <v>250</v>
      </c>
      <c r="H34" s="20">
        <v>344.68689999999998</v>
      </c>
      <c r="I34" s="20" t="s">
        <v>64</v>
      </c>
      <c r="J34" s="21">
        <v>31328.571428571428</v>
      </c>
      <c r="K34" s="20">
        <v>3.6243400000000001</v>
      </c>
      <c r="L34" s="24">
        <v>1.4716499999999999</v>
      </c>
      <c r="M34" s="20">
        <v>1</v>
      </c>
      <c r="N34" s="20"/>
      <c r="O34" s="20">
        <v>250</v>
      </c>
      <c r="P34" s="20">
        <v>3</v>
      </c>
      <c r="Q34" s="22">
        <v>0.10714285714285714</v>
      </c>
      <c r="R34" s="23">
        <v>4</v>
      </c>
      <c r="S34" s="22">
        <v>0.55000000000000004</v>
      </c>
      <c r="T34" s="23">
        <v>5</v>
      </c>
      <c r="U34" s="32">
        <v>7.3109828078757849E-2</v>
      </c>
      <c r="V34" s="33">
        <v>2</v>
      </c>
      <c r="W34" s="32">
        <v>0.28550229208014583</v>
      </c>
      <c r="X34" s="20">
        <v>3</v>
      </c>
      <c r="Y34" s="24">
        <f t="shared" si="0"/>
        <v>3.4</v>
      </c>
      <c r="Z34" s="20"/>
      <c r="AA34" s="25">
        <f t="shared" si="1"/>
        <v>2.2000000000000002</v>
      </c>
      <c r="AB34" s="26" t="str">
        <f t="shared" si="3"/>
        <v>MEDIUM</v>
      </c>
      <c r="AC34" s="27" t="s">
        <v>65</v>
      </c>
      <c r="AD34" s="28">
        <v>3</v>
      </c>
      <c r="AE34" s="27" t="s">
        <v>95</v>
      </c>
      <c r="AF34" s="20">
        <v>3</v>
      </c>
      <c r="AG34" s="27" t="s">
        <v>132</v>
      </c>
      <c r="AH34" s="20">
        <v>3</v>
      </c>
      <c r="AI34" s="27" t="s">
        <v>68</v>
      </c>
      <c r="AJ34" s="20">
        <v>3</v>
      </c>
      <c r="AK34" s="27" t="s">
        <v>69</v>
      </c>
      <c r="AL34" s="20">
        <v>3</v>
      </c>
      <c r="AM34" s="27" t="s">
        <v>70</v>
      </c>
      <c r="AN34" s="27">
        <v>3</v>
      </c>
      <c r="AO34" s="24">
        <f t="shared" si="4"/>
        <v>3</v>
      </c>
      <c r="AP34" s="20"/>
      <c r="AQ34" s="26">
        <f t="shared" si="5"/>
        <v>0.73333333333333339</v>
      </c>
      <c r="AR34" s="26" t="str">
        <f t="shared" si="6"/>
        <v>LOW</v>
      </c>
      <c r="AS34" s="29">
        <v>3</v>
      </c>
      <c r="AT34" s="26">
        <f t="shared" si="2"/>
        <v>6</v>
      </c>
      <c r="AU34" s="20" t="str">
        <f t="shared" si="7"/>
        <v>HIGH RISK</v>
      </c>
    </row>
    <row r="35" spans="1:47" ht="150">
      <c r="B35" s="36" t="s">
        <v>214</v>
      </c>
      <c r="C35" s="19">
        <v>2</v>
      </c>
      <c r="D35" s="19" t="s">
        <v>143</v>
      </c>
      <c r="E35" s="20" t="s">
        <v>62</v>
      </c>
      <c r="F35" s="19" t="s">
        <v>133</v>
      </c>
      <c r="G35" s="20">
        <v>445</v>
      </c>
      <c r="H35" s="20">
        <v>276.44799999999998</v>
      </c>
      <c r="I35" s="20" t="s">
        <v>64</v>
      </c>
      <c r="J35" s="21">
        <v>113545</v>
      </c>
      <c r="K35" s="20">
        <v>29.888100000000001</v>
      </c>
      <c r="L35" s="24">
        <v>21.587</v>
      </c>
      <c r="M35" s="20">
        <v>2</v>
      </c>
      <c r="N35" s="20"/>
      <c r="O35" s="20">
        <v>445</v>
      </c>
      <c r="P35" s="20">
        <v>2</v>
      </c>
      <c r="Q35" s="22">
        <v>2.5000000000000001E-2</v>
      </c>
      <c r="R35" s="23">
        <v>5</v>
      </c>
      <c r="S35" s="22">
        <v>0.55000000000000004</v>
      </c>
      <c r="T35" s="23">
        <v>5</v>
      </c>
      <c r="U35" s="32">
        <v>0.39067021646023847</v>
      </c>
      <c r="V35" s="33">
        <v>4</v>
      </c>
      <c r="W35" s="32">
        <v>0.49916801713161252</v>
      </c>
      <c r="X35" s="20">
        <v>4</v>
      </c>
      <c r="Y35" s="24">
        <f t="shared" si="0"/>
        <v>4</v>
      </c>
      <c r="Z35" s="20"/>
      <c r="AA35" s="25">
        <f t="shared" si="1"/>
        <v>3</v>
      </c>
      <c r="AB35" s="26" t="str">
        <f t="shared" si="3"/>
        <v>MEDIUM</v>
      </c>
      <c r="AC35" s="27" t="s">
        <v>65</v>
      </c>
      <c r="AD35" s="28">
        <v>3</v>
      </c>
      <c r="AE35" s="27" t="s">
        <v>95</v>
      </c>
      <c r="AF35" s="20">
        <v>3</v>
      </c>
      <c r="AG35" s="27" t="s">
        <v>101</v>
      </c>
      <c r="AH35" s="20">
        <v>3</v>
      </c>
      <c r="AI35" s="27" t="s">
        <v>68</v>
      </c>
      <c r="AJ35" s="20">
        <v>3</v>
      </c>
      <c r="AK35" s="27" t="s">
        <v>69</v>
      </c>
      <c r="AL35" s="20">
        <v>3</v>
      </c>
      <c r="AM35" s="27" t="s">
        <v>70</v>
      </c>
      <c r="AN35" s="27">
        <v>3</v>
      </c>
      <c r="AO35" s="24">
        <f t="shared" si="4"/>
        <v>3</v>
      </c>
      <c r="AP35" s="20"/>
      <c r="AQ35" s="26">
        <f t="shared" si="5"/>
        <v>1</v>
      </c>
      <c r="AR35" s="26" t="str">
        <f t="shared" si="6"/>
        <v>LOW</v>
      </c>
      <c r="AS35" s="29">
        <v>4</v>
      </c>
      <c r="AT35" s="26">
        <f t="shared" si="2"/>
        <v>8</v>
      </c>
      <c r="AU35" s="20" t="str">
        <f t="shared" si="7"/>
        <v>VERY HIGH RISK</v>
      </c>
    </row>
    <row r="36" spans="1:47" ht="150">
      <c r="B36" s="36" t="s">
        <v>214</v>
      </c>
      <c r="C36" s="19">
        <v>2</v>
      </c>
      <c r="D36" s="20" t="s">
        <v>143</v>
      </c>
      <c r="E36" s="20" t="s">
        <v>62</v>
      </c>
      <c r="F36" s="19" t="s">
        <v>134</v>
      </c>
      <c r="G36" s="20">
        <v>455</v>
      </c>
      <c r="H36" s="20">
        <v>978.0809999999999</v>
      </c>
      <c r="I36" s="20" t="s">
        <v>64</v>
      </c>
      <c r="J36" s="21">
        <v>160170.65606361828</v>
      </c>
      <c r="K36" s="20">
        <v>9.4032400000000003</v>
      </c>
      <c r="L36" s="24">
        <v>5.0500999999999996</v>
      </c>
      <c r="M36" s="20">
        <v>1</v>
      </c>
      <c r="N36" s="20"/>
      <c r="O36" s="20">
        <v>455</v>
      </c>
      <c r="P36" s="20">
        <v>3</v>
      </c>
      <c r="Q36" s="22">
        <v>8.9463220675944331E-3</v>
      </c>
      <c r="R36" s="23">
        <v>5</v>
      </c>
      <c r="S36" s="22">
        <v>0.55000000000000004</v>
      </c>
      <c r="T36" s="23">
        <v>5</v>
      </c>
      <c r="U36" s="32">
        <v>0.30856340119069897</v>
      </c>
      <c r="V36" s="33">
        <v>3</v>
      </c>
      <c r="W36" s="32">
        <v>0.80962824142376755</v>
      </c>
      <c r="X36" s="20">
        <v>5</v>
      </c>
      <c r="Y36" s="24">
        <f t="shared" si="0"/>
        <v>4.2</v>
      </c>
      <c r="Z36" s="20"/>
      <c r="AA36" s="25">
        <f t="shared" si="1"/>
        <v>2.6</v>
      </c>
      <c r="AB36" s="26" t="str">
        <f t="shared" si="3"/>
        <v>MEDIUM</v>
      </c>
      <c r="AC36" s="27" t="s">
        <v>65</v>
      </c>
      <c r="AD36" s="28">
        <v>3</v>
      </c>
      <c r="AE36" s="27" t="s">
        <v>73</v>
      </c>
      <c r="AF36" s="20">
        <v>3</v>
      </c>
      <c r="AG36" s="27" t="s">
        <v>135</v>
      </c>
      <c r="AH36" s="20">
        <v>3</v>
      </c>
      <c r="AI36" s="27" t="s">
        <v>68</v>
      </c>
      <c r="AJ36" s="20">
        <v>3</v>
      </c>
      <c r="AK36" s="27" t="s">
        <v>69</v>
      </c>
      <c r="AL36" s="20">
        <v>3</v>
      </c>
      <c r="AM36" s="27" t="s">
        <v>70</v>
      </c>
      <c r="AN36" s="27">
        <v>3</v>
      </c>
      <c r="AO36" s="24">
        <f t="shared" si="4"/>
        <v>3</v>
      </c>
      <c r="AP36" s="20"/>
      <c r="AQ36" s="26">
        <f t="shared" si="5"/>
        <v>0.8666666666666667</v>
      </c>
      <c r="AR36" s="26" t="str">
        <f t="shared" si="6"/>
        <v>LOW</v>
      </c>
      <c r="AS36" s="29">
        <v>2</v>
      </c>
      <c r="AT36" s="26">
        <f t="shared" si="2"/>
        <v>4</v>
      </c>
      <c r="AU36" s="20" t="str">
        <f t="shared" si="7"/>
        <v>MODERATE RISK</v>
      </c>
    </row>
    <row r="37" spans="1:47" ht="165">
      <c r="B37" s="36" t="s">
        <v>214</v>
      </c>
      <c r="C37" s="19">
        <v>2</v>
      </c>
      <c r="D37" s="20" t="s">
        <v>143</v>
      </c>
      <c r="E37" s="20" t="s">
        <v>62</v>
      </c>
      <c r="F37" s="19" t="s">
        <v>136</v>
      </c>
      <c r="G37" s="20">
        <v>170</v>
      </c>
      <c r="H37" s="20">
        <v>511.495</v>
      </c>
      <c r="I37" s="20" t="s">
        <v>64</v>
      </c>
      <c r="J37" s="21">
        <v>47714.878892733563</v>
      </c>
      <c r="K37" s="20">
        <v>14.2605</v>
      </c>
      <c r="L37" s="24">
        <v>4.3236600000000003</v>
      </c>
      <c r="M37" s="20">
        <v>1</v>
      </c>
      <c r="N37" s="20"/>
      <c r="O37" s="20">
        <v>170</v>
      </c>
      <c r="P37" s="20">
        <v>5</v>
      </c>
      <c r="Q37" s="22">
        <v>1.7301038062283735E-2</v>
      </c>
      <c r="R37" s="23">
        <v>5</v>
      </c>
      <c r="S37" s="22">
        <v>0.55000000000000004</v>
      </c>
      <c r="T37" s="23">
        <v>5</v>
      </c>
      <c r="U37" s="32">
        <v>0.30510562175583339</v>
      </c>
      <c r="V37" s="33">
        <v>3</v>
      </c>
      <c r="W37" s="32">
        <v>0.35517453738550714</v>
      </c>
      <c r="X37" s="20">
        <v>4</v>
      </c>
      <c r="Y37" s="24">
        <f t="shared" si="0"/>
        <v>4.4000000000000004</v>
      </c>
      <c r="Z37" s="20"/>
      <c r="AA37" s="25">
        <f t="shared" si="1"/>
        <v>2.7</v>
      </c>
      <c r="AB37" s="26" t="str">
        <f t="shared" si="3"/>
        <v>MEDIUM</v>
      </c>
      <c r="AC37" s="27" t="s">
        <v>65</v>
      </c>
      <c r="AD37" s="28">
        <v>3</v>
      </c>
      <c r="AE37" s="27" t="s">
        <v>95</v>
      </c>
      <c r="AF37" s="20">
        <v>3</v>
      </c>
      <c r="AG37" s="27" t="s">
        <v>137</v>
      </c>
      <c r="AH37" s="20">
        <v>3</v>
      </c>
      <c r="AI37" s="27" t="s">
        <v>68</v>
      </c>
      <c r="AJ37" s="20">
        <v>3</v>
      </c>
      <c r="AK37" s="27" t="s">
        <v>69</v>
      </c>
      <c r="AL37" s="20">
        <v>3</v>
      </c>
      <c r="AM37" s="27" t="s">
        <v>70</v>
      </c>
      <c r="AN37" s="27">
        <v>3</v>
      </c>
      <c r="AO37" s="24">
        <f t="shared" si="4"/>
        <v>3</v>
      </c>
      <c r="AP37" s="20"/>
      <c r="AQ37" s="26">
        <f t="shared" si="5"/>
        <v>0.9</v>
      </c>
      <c r="AR37" s="26" t="str">
        <f t="shared" si="6"/>
        <v>LOW</v>
      </c>
      <c r="AS37" s="29">
        <v>4</v>
      </c>
      <c r="AT37" s="26">
        <f t="shared" si="2"/>
        <v>8</v>
      </c>
      <c r="AU37" s="20" t="str">
        <f t="shared" si="7"/>
        <v>VERY HIGH RISK</v>
      </c>
    </row>
    <row r="38" spans="1:47" ht="150">
      <c r="B38" s="36" t="s">
        <v>214</v>
      </c>
      <c r="C38" s="19">
        <v>2</v>
      </c>
      <c r="D38" s="20" t="s">
        <v>143</v>
      </c>
      <c r="E38" s="20" t="s">
        <v>71</v>
      </c>
      <c r="F38" s="19" t="s">
        <v>138</v>
      </c>
      <c r="G38" s="20">
        <v>509</v>
      </c>
      <c r="H38" s="20">
        <v>1021.4001000000001</v>
      </c>
      <c r="I38" s="20" t="s">
        <v>139</v>
      </c>
      <c r="J38" s="21">
        <v>241.85357596275924</v>
      </c>
      <c r="K38" s="20">
        <v>1.9010400000000001</v>
      </c>
      <c r="L38" s="24">
        <v>0.18898000000000001</v>
      </c>
      <c r="M38" s="20">
        <v>1</v>
      </c>
      <c r="N38" s="20"/>
      <c r="O38" s="20">
        <v>509</v>
      </c>
      <c r="P38" s="20">
        <v>3</v>
      </c>
      <c r="Q38" s="22">
        <v>4.7608971646212438E-3</v>
      </c>
      <c r="R38" s="23">
        <v>5</v>
      </c>
      <c r="S38" s="22">
        <v>0.55000000000000004</v>
      </c>
      <c r="T38" s="23">
        <v>5</v>
      </c>
      <c r="U38" s="32">
        <v>0.55523785439222095</v>
      </c>
      <c r="V38" s="33">
        <v>5</v>
      </c>
      <c r="W38" s="32">
        <v>1.5126393662973012E-2</v>
      </c>
      <c r="X38" s="20">
        <v>1</v>
      </c>
      <c r="Y38" s="24">
        <f t="shared" si="0"/>
        <v>3.8</v>
      </c>
      <c r="Z38" s="20"/>
      <c r="AA38" s="25">
        <f t="shared" si="1"/>
        <v>2.4</v>
      </c>
      <c r="AB38" s="26" t="str">
        <f t="shared" si="3"/>
        <v>MEDIUM</v>
      </c>
      <c r="AC38" s="27" t="s">
        <v>76</v>
      </c>
      <c r="AD38" s="28">
        <v>4</v>
      </c>
      <c r="AE38" s="27" t="s">
        <v>127</v>
      </c>
      <c r="AF38" s="20">
        <v>2</v>
      </c>
      <c r="AG38" s="27" t="s">
        <v>101</v>
      </c>
      <c r="AH38" s="20">
        <v>3</v>
      </c>
      <c r="AI38" s="27" t="s">
        <v>68</v>
      </c>
      <c r="AJ38" s="20">
        <v>3</v>
      </c>
      <c r="AK38" s="27" t="s">
        <v>69</v>
      </c>
      <c r="AL38" s="20">
        <v>3</v>
      </c>
      <c r="AM38" s="27" t="s">
        <v>70</v>
      </c>
      <c r="AN38" s="27">
        <v>3</v>
      </c>
      <c r="AO38" s="24">
        <f t="shared" si="4"/>
        <v>3</v>
      </c>
      <c r="AP38" s="20"/>
      <c r="AQ38" s="26">
        <f t="shared" si="5"/>
        <v>0.79999999999999993</v>
      </c>
      <c r="AR38" s="26" t="str">
        <f t="shared" si="6"/>
        <v>LOW</v>
      </c>
      <c r="AS38" s="29">
        <v>1</v>
      </c>
      <c r="AT38" s="26">
        <f t="shared" si="2"/>
        <v>2</v>
      </c>
      <c r="AU38" s="20" t="str">
        <f t="shared" si="7"/>
        <v>LOW RISK</v>
      </c>
    </row>
    <row r="39" spans="1:47" ht="150">
      <c r="B39" s="36" t="s">
        <v>214</v>
      </c>
      <c r="C39" s="19">
        <v>2</v>
      </c>
      <c r="D39" s="20" t="s">
        <v>80</v>
      </c>
      <c r="E39" s="20" t="s">
        <v>62</v>
      </c>
      <c r="F39" s="19" t="s">
        <v>140</v>
      </c>
      <c r="G39" s="20">
        <v>51</v>
      </c>
      <c r="H39" s="20">
        <v>243.76519999999999</v>
      </c>
      <c r="I39" s="20" t="s">
        <v>64</v>
      </c>
      <c r="J39" s="21">
        <v>48456.637168141584</v>
      </c>
      <c r="K39" s="20">
        <v>38.953200000000002</v>
      </c>
      <c r="L39" s="24">
        <v>24.1936</v>
      </c>
      <c r="M39" s="20">
        <v>2</v>
      </c>
      <c r="N39" s="20"/>
      <c r="O39" s="20">
        <v>51</v>
      </c>
      <c r="P39" s="20">
        <v>5</v>
      </c>
      <c r="Q39" s="22">
        <v>0</v>
      </c>
      <c r="R39" s="23">
        <v>5</v>
      </c>
      <c r="S39" s="31">
        <f>1-70%</f>
        <v>0.30000000000000004</v>
      </c>
      <c r="T39" s="23">
        <v>3</v>
      </c>
      <c r="U39" s="32">
        <v>0.13906825092342959</v>
      </c>
      <c r="V39" s="33">
        <v>2</v>
      </c>
      <c r="W39" s="32">
        <v>0.33950375197115917</v>
      </c>
      <c r="X39" s="20">
        <v>4</v>
      </c>
      <c r="Y39" s="24">
        <f t="shared" si="0"/>
        <v>3.8</v>
      </c>
      <c r="Z39" s="20"/>
      <c r="AA39" s="25">
        <f t="shared" si="1"/>
        <v>2.9</v>
      </c>
      <c r="AB39" s="26" t="str">
        <f t="shared" si="3"/>
        <v>MEDIUM</v>
      </c>
      <c r="AC39" s="27" t="s">
        <v>65</v>
      </c>
      <c r="AD39" s="28">
        <v>3</v>
      </c>
      <c r="AE39" s="27" t="s">
        <v>66</v>
      </c>
      <c r="AF39" s="20">
        <v>3</v>
      </c>
      <c r="AG39" s="27" t="s">
        <v>141</v>
      </c>
      <c r="AH39" s="20">
        <v>3</v>
      </c>
      <c r="AI39" s="27" t="s">
        <v>68</v>
      </c>
      <c r="AJ39" s="20">
        <v>3</v>
      </c>
      <c r="AK39" s="27" t="s">
        <v>69</v>
      </c>
      <c r="AL39" s="20">
        <v>3</v>
      </c>
      <c r="AM39" s="27" t="s">
        <v>70</v>
      </c>
      <c r="AN39" s="27">
        <v>3</v>
      </c>
      <c r="AO39" s="24">
        <f t="shared" si="4"/>
        <v>3</v>
      </c>
      <c r="AP39" s="20"/>
      <c r="AQ39" s="26">
        <f t="shared" si="5"/>
        <v>0.96666666666666667</v>
      </c>
      <c r="AR39" s="26" t="str">
        <f t="shared" si="6"/>
        <v>LOW</v>
      </c>
      <c r="AS39" s="29">
        <v>4</v>
      </c>
      <c r="AT39" s="26">
        <f t="shared" si="2"/>
        <v>8</v>
      </c>
      <c r="AU39" s="20" t="str">
        <f t="shared" si="7"/>
        <v>VERY HIGH RISK</v>
      </c>
    </row>
    <row r="40" spans="1:47" s="6" customFormat="1" ht="15">
      <c r="A40" s="2"/>
      <c r="B40" s="36"/>
      <c r="C40" s="2"/>
      <c r="D40" s="2"/>
      <c r="E40" s="2"/>
      <c r="F40" s="19"/>
      <c r="G40" s="2"/>
      <c r="H40" s="2"/>
      <c r="I40" s="2"/>
      <c r="J40" s="2"/>
      <c r="K40" s="2"/>
      <c r="L40" s="3"/>
      <c r="M40" s="2"/>
      <c r="N40" s="2"/>
      <c r="O40" s="2"/>
      <c r="P40" s="2">
        <v>3</v>
      </c>
      <c r="Q40" s="3"/>
      <c r="R40" s="3"/>
      <c r="S40" s="4"/>
      <c r="T40" s="4"/>
      <c r="U40" s="4"/>
      <c r="V40" s="4"/>
      <c r="W40" s="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4"/>
      <c r="AU40" s="2"/>
    </row>
    <row r="41" spans="1:47" s="6" customFormat="1" ht="15">
      <c r="A41" s="2"/>
      <c r="B41" s="36"/>
      <c r="C41" s="2"/>
      <c r="D41" s="2"/>
      <c r="E41" s="2"/>
      <c r="F41" s="19"/>
      <c r="G41" s="2"/>
      <c r="H41" s="2"/>
      <c r="I41" s="2"/>
      <c r="J41" s="2"/>
      <c r="K41" s="2"/>
      <c r="L41" s="3"/>
      <c r="M41" s="2"/>
      <c r="N41" s="2"/>
      <c r="O41" s="2"/>
      <c r="P41" s="2">
        <v>3</v>
      </c>
      <c r="Q41" s="3"/>
      <c r="R41" s="3"/>
      <c r="S41" s="4"/>
      <c r="T41" s="4"/>
      <c r="U41" s="4"/>
      <c r="V41" s="4"/>
      <c r="W41" s="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U41" s="2"/>
    </row>
    <row r="42" spans="1:47" s="6" customFormat="1" ht="15">
      <c r="A42" s="2"/>
      <c r="B42" s="36"/>
      <c r="C42" s="2"/>
      <c r="D42" s="2"/>
      <c r="E42" s="2"/>
      <c r="F42" s="19"/>
      <c r="G42" s="2"/>
      <c r="H42" s="2"/>
      <c r="I42" s="2"/>
      <c r="J42" s="2"/>
      <c r="K42" s="2"/>
      <c r="L42" s="3"/>
      <c r="M42" s="2"/>
      <c r="N42" s="2"/>
      <c r="O42" s="2"/>
      <c r="P42" s="2">
        <v>5</v>
      </c>
      <c r="Q42" s="3"/>
      <c r="R42" s="3"/>
      <c r="S42" s="4"/>
      <c r="T42" s="4"/>
      <c r="U42" s="4"/>
      <c r="V42" s="4"/>
      <c r="W42" s="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U42" s="2"/>
    </row>
    <row r="43" spans="1:47" s="6" customFormat="1" ht="15">
      <c r="A43" s="2"/>
      <c r="B43" s="36"/>
      <c r="C43" s="2"/>
      <c r="D43" s="2"/>
      <c r="E43" s="2"/>
      <c r="F43" s="19"/>
      <c r="G43" s="2"/>
      <c r="H43" s="2"/>
      <c r="I43" s="2"/>
      <c r="J43" s="2"/>
      <c r="K43" s="2"/>
      <c r="L43" s="3"/>
      <c r="M43" s="2"/>
      <c r="N43" s="2"/>
      <c r="O43" s="2"/>
      <c r="P43" s="2">
        <v>1</v>
      </c>
      <c r="Q43" s="3"/>
      <c r="R43" s="3"/>
      <c r="S43" s="4"/>
      <c r="T43" s="4"/>
      <c r="U43" s="4"/>
      <c r="V43" s="4"/>
      <c r="W43" s="4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U43" s="2"/>
    </row>
    <row r="44" spans="1:47" s="6" customFormat="1" ht="15">
      <c r="A44" s="2"/>
      <c r="B44" s="36"/>
      <c r="C44" s="2"/>
      <c r="D44" s="2"/>
      <c r="E44" s="2"/>
      <c r="F44" s="19"/>
      <c r="G44" s="2"/>
      <c r="H44" s="2"/>
      <c r="I44" s="2"/>
      <c r="J44" s="2"/>
      <c r="K44" s="2"/>
      <c r="L44" s="3"/>
      <c r="M44" s="2"/>
      <c r="N44" s="2"/>
      <c r="O44" s="2"/>
      <c r="P44" s="2">
        <v>4</v>
      </c>
      <c r="Q44" s="3"/>
      <c r="R44" s="3"/>
      <c r="S44" s="4"/>
      <c r="T44" s="4"/>
      <c r="U44" s="4"/>
      <c r="V44" s="4"/>
      <c r="W44" s="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U44" s="2"/>
    </row>
    <row r="45" spans="1:47" s="6" customFormat="1" ht="15">
      <c r="A45" s="2"/>
      <c r="B45" s="36"/>
      <c r="C45" s="2"/>
      <c r="D45" s="2"/>
      <c r="E45" s="2"/>
      <c r="F45" s="19"/>
      <c r="G45" s="2"/>
      <c r="H45" s="2"/>
      <c r="I45" s="2"/>
      <c r="J45" s="2"/>
      <c r="K45" s="2"/>
      <c r="L45" s="3"/>
      <c r="M45" s="2"/>
      <c r="N45" s="2"/>
      <c r="O45" s="2"/>
      <c r="P45" s="2">
        <v>4</v>
      </c>
      <c r="Q45" s="3"/>
      <c r="R45" s="3"/>
      <c r="S45" s="4"/>
      <c r="T45" s="4"/>
      <c r="U45" s="4"/>
      <c r="V45" s="4"/>
      <c r="W45" s="4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U45" s="2"/>
    </row>
    <row r="46" spans="1:47" s="6" customFormat="1" ht="15">
      <c r="A46" s="2"/>
      <c r="B46" s="36"/>
      <c r="C46" s="2"/>
      <c r="D46" s="2"/>
      <c r="E46" s="2"/>
      <c r="F46" s="19"/>
      <c r="G46" s="2"/>
      <c r="H46" s="2"/>
      <c r="I46" s="2"/>
      <c r="J46" s="2"/>
      <c r="K46" s="2"/>
      <c r="L46" s="3"/>
      <c r="M46" s="2"/>
      <c r="N46" s="2"/>
      <c r="O46" s="2"/>
      <c r="P46" s="2">
        <v>4</v>
      </c>
      <c r="Q46" s="3"/>
      <c r="R46" s="3"/>
      <c r="S46" s="4"/>
      <c r="T46" s="4"/>
      <c r="U46" s="4"/>
      <c r="V46" s="4"/>
      <c r="W46" s="4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U46" s="2"/>
    </row>
    <row r="47" spans="1:47" s="6" customFormat="1" ht="15">
      <c r="A47" s="2"/>
      <c r="B47" s="36"/>
      <c r="C47" s="2"/>
      <c r="D47" s="2"/>
      <c r="E47" s="2"/>
      <c r="F47" s="19"/>
      <c r="G47" s="2"/>
      <c r="H47" s="2"/>
      <c r="I47" s="2"/>
      <c r="J47" s="2"/>
      <c r="K47" s="2"/>
      <c r="L47" s="3"/>
      <c r="M47" s="2"/>
      <c r="N47" s="2"/>
      <c r="O47" s="2"/>
      <c r="P47" s="2">
        <v>5</v>
      </c>
      <c r="Q47" s="3"/>
      <c r="R47" s="3"/>
      <c r="S47" s="4"/>
      <c r="T47" s="4"/>
      <c r="U47" s="4"/>
      <c r="V47" s="4"/>
      <c r="W47" s="4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U47" s="2"/>
    </row>
    <row r="48" spans="1:47" s="6" customFormat="1" ht="15">
      <c r="A48" s="2"/>
      <c r="B48" s="36"/>
      <c r="C48" s="2"/>
      <c r="D48" s="2"/>
      <c r="E48" s="2"/>
      <c r="F48" s="19"/>
      <c r="G48" s="2"/>
      <c r="H48" s="2"/>
      <c r="I48" s="2"/>
      <c r="J48" s="2"/>
      <c r="K48" s="2"/>
      <c r="L48" s="3"/>
      <c r="M48" s="2"/>
      <c r="N48" s="2"/>
      <c r="O48" s="2"/>
      <c r="P48" s="2">
        <v>5</v>
      </c>
      <c r="Q48" s="3"/>
      <c r="R48" s="3"/>
      <c r="S48" s="4"/>
      <c r="T48" s="4"/>
      <c r="U48" s="4"/>
      <c r="V48" s="4"/>
      <c r="W48" s="4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U48" s="2"/>
    </row>
    <row r="49" spans="1:47" s="6" customFormat="1" ht="15">
      <c r="A49" s="2"/>
      <c r="B49" s="36"/>
      <c r="C49" s="2"/>
      <c r="D49" s="2"/>
      <c r="E49" s="2"/>
      <c r="F49" s="19"/>
      <c r="G49" s="2"/>
      <c r="H49" s="2"/>
      <c r="I49" s="2"/>
      <c r="J49" s="2"/>
      <c r="K49" s="2"/>
      <c r="L49" s="3"/>
      <c r="M49" s="2"/>
      <c r="N49" s="2"/>
      <c r="O49" s="2"/>
      <c r="P49" s="2">
        <v>0</v>
      </c>
      <c r="Q49" s="3"/>
      <c r="R49" s="3"/>
      <c r="S49" s="4"/>
      <c r="T49" s="4"/>
      <c r="U49" s="4"/>
      <c r="V49" s="4"/>
      <c r="W49" s="4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U49" s="2"/>
    </row>
    <row r="50" spans="1:47" s="6" customFormat="1" ht="15">
      <c r="A50" s="2"/>
      <c r="B50" s="36"/>
      <c r="C50" s="2"/>
      <c r="D50" s="2"/>
      <c r="E50" s="2"/>
      <c r="F50" s="19"/>
      <c r="G50" s="2"/>
      <c r="H50" s="2"/>
      <c r="I50" s="2"/>
      <c r="J50" s="2"/>
      <c r="K50" s="2"/>
      <c r="L50" s="3"/>
      <c r="M50" s="2"/>
      <c r="N50" s="2"/>
      <c r="O50" s="2"/>
      <c r="P50" s="2">
        <v>3</v>
      </c>
      <c r="Q50" s="3"/>
      <c r="R50" s="3"/>
      <c r="S50" s="4"/>
      <c r="T50" s="4"/>
      <c r="U50" s="4"/>
      <c r="V50" s="4"/>
      <c r="W50" s="4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U50" s="2"/>
    </row>
    <row r="51" spans="1:47" s="6" customFormat="1" ht="15">
      <c r="A51" s="2"/>
      <c r="B51" s="36"/>
      <c r="C51" s="2"/>
      <c r="D51" s="2"/>
      <c r="E51" s="2"/>
      <c r="F51" s="19"/>
      <c r="G51" s="2"/>
      <c r="H51" s="2"/>
      <c r="I51" s="2"/>
      <c r="J51" s="2"/>
      <c r="K51" s="2"/>
      <c r="L51" s="3"/>
      <c r="M51" s="2"/>
      <c r="N51" s="2"/>
      <c r="O51" s="2"/>
      <c r="P51" s="2">
        <v>4</v>
      </c>
      <c r="Q51" s="3"/>
      <c r="R51" s="3"/>
      <c r="S51" s="4"/>
      <c r="T51" s="4"/>
      <c r="U51" s="4"/>
      <c r="V51" s="4"/>
      <c r="W51" s="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U51" s="2"/>
    </row>
    <row r="52" spans="1:47" s="6" customFormat="1" ht="15">
      <c r="A52" s="2"/>
      <c r="B52" s="36"/>
      <c r="C52" s="2"/>
      <c r="D52" s="2"/>
      <c r="E52" s="2"/>
      <c r="F52" s="19"/>
      <c r="G52" s="2"/>
      <c r="H52" s="2"/>
      <c r="I52" s="2"/>
      <c r="J52" s="2"/>
      <c r="K52" s="2"/>
      <c r="L52" s="3"/>
      <c r="M52" s="2"/>
      <c r="N52" s="2"/>
      <c r="O52" s="2"/>
      <c r="P52" s="2">
        <v>4</v>
      </c>
      <c r="Q52" s="3"/>
      <c r="R52" s="3"/>
      <c r="S52" s="4"/>
      <c r="T52" s="4"/>
      <c r="U52" s="4"/>
      <c r="V52" s="4"/>
      <c r="W52" s="4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U52" s="2"/>
    </row>
    <row r="53" spans="1:47" s="6" customFormat="1" ht="15">
      <c r="A53" s="2"/>
      <c r="B53" s="36"/>
      <c r="C53" s="2"/>
      <c r="D53" s="2"/>
      <c r="E53" s="2"/>
      <c r="F53" s="19"/>
      <c r="G53" s="2"/>
      <c r="H53" s="2"/>
      <c r="I53" s="2"/>
      <c r="J53" s="2"/>
      <c r="K53" s="2"/>
      <c r="L53" s="3"/>
      <c r="M53" s="2"/>
      <c r="N53" s="2"/>
      <c r="O53" s="2"/>
      <c r="P53" s="2">
        <v>2</v>
      </c>
      <c r="Q53" s="3"/>
      <c r="R53" s="3"/>
      <c r="S53" s="4"/>
      <c r="T53" s="4"/>
      <c r="U53" s="4"/>
      <c r="V53" s="4"/>
      <c r="W53" s="4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U53" s="2"/>
    </row>
    <row r="54" spans="1:47" s="6" customFormat="1" ht="15">
      <c r="A54" s="2"/>
      <c r="B54" s="36"/>
      <c r="C54" s="2"/>
      <c r="D54" s="2"/>
      <c r="E54" s="2"/>
      <c r="F54" s="19"/>
      <c r="G54" s="2"/>
      <c r="H54" s="2"/>
      <c r="I54" s="2"/>
      <c r="J54" s="2"/>
      <c r="K54" s="2"/>
      <c r="L54" s="3"/>
      <c r="M54" s="2"/>
      <c r="N54" s="2"/>
      <c r="O54" s="2"/>
      <c r="P54" s="2">
        <v>3</v>
      </c>
      <c r="Q54" s="3"/>
      <c r="R54" s="3"/>
      <c r="S54" s="4"/>
      <c r="T54" s="4"/>
      <c r="U54" s="4"/>
      <c r="V54" s="4"/>
      <c r="W54" s="4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U54" s="2"/>
    </row>
    <row r="55" spans="1:47" s="6" customFormat="1" ht="15">
      <c r="A55" s="2"/>
      <c r="B55" s="36"/>
      <c r="C55" s="2"/>
      <c r="D55" s="2"/>
      <c r="E55" s="2"/>
      <c r="F55" s="19"/>
      <c r="G55" s="2"/>
      <c r="H55" s="2"/>
      <c r="I55" s="2"/>
      <c r="J55" s="2"/>
      <c r="K55" s="2"/>
      <c r="L55" s="3"/>
      <c r="M55" s="2"/>
      <c r="N55" s="2"/>
      <c r="O55" s="2"/>
      <c r="P55" s="2">
        <v>5</v>
      </c>
      <c r="Q55" s="3"/>
      <c r="R55" s="3"/>
      <c r="S55" s="4"/>
      <c r="T55" s="4"/>
      <c r="U55" s="4"/>
      <c r="V55" s="4"/>
      <c r="W55" s="4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U55" s="2"/>
    </row>
    <row r="56" spans="1:47" ht="15">
      <c r="B56" s="36"/>
      <c r="F56" s="19"/>
      <c r="P56" s="2">
        <v>3</v>
      </c>
    </row>
    <row r="57" spans="1:47" ht="15">
      <c r="B57" s="36"/>
      <c r="F57" s="19"/>
      <c r="P57" s="2">
        <v>3</v>
      </c>
    </row>
    <row r="58" spans="1:47" ht="15">
      <c r="B58" s="36"/>
      <c r="F58" s="19"/>
      <c r="P58" s="2">
        <v>5</v>
      </c>
    </row>
    <row r="59" spans="1:47" ht="15">
      <c r="B59" s="36"/>
      <c r="F59" s="19"/>
      <c r="P59" s="2">
        <v>3</v>
      </c>
    </row>
    <row r="60" spans="1:47" ht="15">
      <c r="B60" s="36"/>
      <c r="F60" s="19"/>
      <c r="P60" s="2">
        <v>5</v>
      </c>
    </row>
    <row r="61" spans="1:47" ht="15">
      <c r="B61" s="36"/>
      <c r="F61" s="19"/>
      <c r="P61" s="2">
        <v>4</v>
      </c>
    </row>
    <row r="62" spans="1:47" ht="15">
      <c r="B62" s="36"/>
      <c r="F62" s="19"/>
      <c r="P62" s="2">
        <v>5</v>
      </c>
    </row>
    <row r="63" spans="1:47" ht="15">
      <c r="B63" s="36"/>
      <c r="F63" s="19"/>
      <c r="P63" s="2">
        <v>2</v>
      </c>
    </row>
    <row r="64" spans="1:47" ht="15">
      <c r="B64" s="36"/>
      <c r="F64" s="19"/>
      <c r="P64" s="2">
        <v>5</v>
      </c>
    </row>
    <row r="65" spans="2:6" ht="15">
      <c r="B65" s="36"/>
      <c r="F65" s="19"/>
    </row>
    <row r="66" spans="2:6" ht="15">
      <c r="B66" s="36"/>
      <c r="F66" s="19"/>
    </row>
    <row r="67" spans="2:6">
      <c r="B67" s="36"/>
      <c r="F67" s="19"/>
    </row>
    <row r="68" spans="2:6">
      <c r="B68" s="36"/>
      <c r="F68" s="19"/>
    </row>
    <row r="69" spans="2:6">
      <c r="B69" s="36"/>
      <c r="F69" s="19"/>
    </row>
    <row r="70" spans="2:6">
      <c r="B70" s="36"/>
      <c r="F70" s="19"/>
    </row>
    <row r="71" spans="2:6">
      <c r="B71" s="36"/>
      <c r="F71" s="19"/>
    </row>
    <row r="72" spans="2:6">
      <c r="B72" s="36"/>
      <c r="F72" s="19"/>
    </row>
    <row r="73" spans="2:6">
      <c r="B73" s="36"/>
      <c r="F73" s="19"/>
    </row>
    <row r="74" spans="2:6">
      <c r="B74" s="36"/>
      <c r="F74" s="19"/>
    </row>
    <row r="75" spans="2:6">
      <c r="B75" s="36"/>
      <c r="F75" s="19"/>
    </row>
    <row r="76" spans="2:6">
      <c r="B76" s="36"/>
      <c r="F76" s="19"/>
    </row>
    <row r="77" spans="2:6">
      <c r="B77" s="36"/>
      <c r="F77" s="19"/>
    </row>
    <row r="78" spans="2:6">
      <c r="B78" s="36"/>
      <c r="F78" s="19"/>
    </row>
    <row r="79" spans="2:6">
      <c r="B79" s="36"/>
      <c r="F79" s="19"/>
    </row>
    <row r="80" spans="2:6">
      <c r="B80" s="36"/>
      <c r="F80" s="19"/>
    </row>
    <row r="81" spans="2:6">
      <c r="B81" s="36"/>
      <c r="F81" s="19"/>
    </row>
    <row r="82" spans="2:6">
      <c r="B82" s="36"/>
      <c r="F82" s="19"/>
    </row>
    <row r="83" spans="2:6">
      <c r="B83" s="36"/>
      <c r="F83" s="19"/>
    </row>
    <row r="84" spans="2:6">
      <c r="B84" s="36"/>
      <c r="F84" s="19"/>
    </row>
    <row r="85" spans="2:6">
      <c r="B85" s="36"/>
      <c r="F85" s="19"/>
    </row>
    <row r="86" spans="2:6">
      <c r="B86" s="36"/>
      <c r="F86" s="19"/>
    </row>
    <row r="87" spans="2:6">
      <c r="B87" s="36"/>
      <c r="F87" s="19"/>
    </row>
    <row r="88" spans="2:6">
      <c r="B88" s="36"/>
      <c r="F88" s="19"/>
    </row>
    <row r="89" spans="2:6">
      <c r="B89" s="36"/>
      <c r="F89" s="19"/>
    </row>
    <row r="90" spans="2:6">
      <c r="B90" s="36"/>
      <c r="F90" s="19"/>
    </row>
    <row r="91" spans="2:6">
      <c r="B91" s="36"/>
      <c r="F91" s="19"/>
    </row>
    <row r="92" spans="2:6">
      <c r="B92" s="36"/>
      <c r="F92" s="19"/>
    </row>
    <row r="93" spans="2:6">
      <c r="B93" s="36"/>
      <c r="F93" s="19"/>
    </row>
    <row r="94" spans="2:6">
      <c r="B94" s="36"/>
      <c r="F94" s="19"/>
    </row>
    <row r="95" spans="2:6">
      <c r="B95" s="36"/>
      <c r="F95" s="19"/>
    </row>
    <row r="96" spans="2:6">
      <c r="B96" s="36"/>
      <c r="F96" s="19"/>
    </row>
    <row r="97" spans="2:6">
      <c r="B97" s="36"/>
      <c r="F97" s="19"/>
    </row>
    <row r="98" spans="2:6">
      <c r="B98" s="36"/>
      <c r="F98" s="19"/>
    </row>
    <row r="99" spans="2:6">
      <c r="B99" s="36"/>
      <c r="F99" s="19"/>
    </row>
    <row r="100" spans="2:6">
      <c r="B100" s="36"/>
      <c r="F100" s="19"/>
    </row>
    <row r="101" spans="2:6">
      <c r="B101" s="36"/>
      <c r="F101" s="19"/>
    </row>
    <row r="102" spans="2:6">
      <c r="B102" s="36"/>
      <c r="F102" s="19"/>
    </row>
    <row r="103" spans="2:6">
      <c r="B103" s="36"/>
      <c r="F103" s="19"/>
    </row>
    <row r="104" spans="2:6">
      <c r="B104" s="36"/>
      <c r="F104" s="19"/>
    </row>
    <row r="105" spans="2:6">
      <c r="B105" s="36"/>
      <c r="F105" s="19"/>
    </row>
    <row r="106" spans="2:6">
      <c r="B106" s="36"/>
      <c r="F106" s="19"/>
    </row>
    <row r="107" spans="2:6">
      <c r="B107" s="36"/>
      <c r="F107" s="19"/>
    </row>
    <row r="108" spans="2:6">
      <c r="B108" s="36"/>
      <c r="F108" s="19"/>
    </row>
    <row r="109" spans="2:6">
      <c r="B109" s="36"/>
      <c r="F109" s="19"/>
    </row>
    <row r="110" spans="2:6">
      <c r="B110" s="36"/>
      <c r="F110" s="19"/>
    </row>
    <row r="111" spans="2:6">
      <c r="B111" s="36"/>
      <c r="F111" s="19"/>
    </row>
    <row r="112" spans="2:6">
      <c r="B112" s="36"/>
      <c r="F112" s="19"/>
    </row>
    <row r="113" spans="2:6">
      <c r="B113" s="36"/>
      <c r="F113" s="19"/>
    </row>
    <row r="114" spans="2:6">
      <c r="B114" s="36"/>
      <c r="F114" s="19"/>
    </row>
    <row r="115" spans="2:6">
      <c r="B115" s="36"/>
      <c r="F115" s="19"/>
    </row>
    <row r="116" spans="2:6">
      <c r="B116" s="36"/>
      <c r="F116" s="19"/>
    </row>
    <row r="117" spans="2:6">
      <c r="B117" s="36"/>
      <c r="F117" s="19"/>
    </row>
    <row r="118" spans="2:6">
      <c r="B118" s="36"/>
      <c r="F118" s="19"/>
    </row>
    <row r="119" spans="2:6">
      <c r="B119" s="36"/>
      <c r="F119" s="19"/>
    </row>
    <row r="120" spans="2:6">
      <c r="B120" s="36"/>
      <c r="F120" s="19"/>
    </row>
    <row r="121" spans="2:6">
      <c r="B121" s="36"/>
      <c r="F121" s="19"/>
    </row>
    <row r="122" spans="2:6">
      <c r="B122" s="36"/>
      <c r="F122" s="19"/>
    </row>
    <row r="123" spans="2:6">
      <c r="B123" s="36"/>
      <c r="F123" s="19"/>
    </row>
    <row r="124" spans="2:6">
      <c r="B124" s="36"/>
      <c r="F124" s="19"/>
    </row>
    <row r="125" spans="2:6">
      <c r="B125" s="36"/>
      <c r="F125" s="19"/>
    </row>
    <row r="126" spans="2:6">
      <c r="B126" s="36"/>
      <c r="F126" s="19"/>
    </row>
    <row r="127" spans="2:6">
      <c r="B127" s="36"/>
      <c r="F127" s="19"/>
    </row>
    <row r="128" spans="2:6">
      <c r="B128" s="36"/>
      <c r="F128" s="19"/>
    </row>
    <row r="129" spans="2:6">
      <c r="B129" s="36"/>
      <c r="F129" s="19"/>
    </row>
    <row r="130" spans="2:6">
      <c r="B130" s="36"/>
      <c r="F130" s="19"/>
    </row>
    <row r="131" spans="2:6">
      <c r="B131" s="36"/>
      <c r="F131" s="19"/>
    </row>
    <row r="132" spans="2:6">
      <c r="B132" s="36"/>
      <c r="F132" s="19"/>
    </row>
    <row r="133" spans="2:6">
      <c r="B133" s="36"/>
      <c r="F133" s="19"/>
    </row>
    <row r="134" spans="2:6">
      <c r="B134" s="36"/>
      <c r="F134" s="19"/>
    </row>
    <row r="135" spans="2:6">
      <c r="B135" s="36"/>
      <c r="F135" s="19"/>
    </row>
    <row r="136" spans="2:6">
      <c r="B136" s="36"/>
      <c r="F136" s="19"/>
    </row>
    <row r="137" spans="2:6">
      <c r="B137" s="36"/>
      <c r="F137" s="19"/>
    </row>
    <row r="138" spans="2:6">
      <c r="B138" s="36"/>
      <c r="F138" s="19"/>
    </row>
    <row r="139" spans="2:6">
      <c r="B139" s="36"/>
      <c r="F139" s="19"/>
    </row>
    <row r="140" spans="2:6">
      <c r="B140" s="36"/>
      <c r="F140" s="19"/>
    </row>
    <row r="141" spans="2:6">
      <c r="B141" s="36"/>
      <c r="F141" s="19"/>
    </row>
    <row r="142" spans="2:6">
      <c r="B142" s="36"/>
      <c r="F142" s="19"/>
    </row>
    <row r="143" spans="2:6">
      <c r="B143" s="36"/>
      <c r="F143" s="19"/>
    </row>
    <row r="144" spans="2:6">
      <c r="B144" s="36"/>
      <c r="F144" s="19"/>
    </row>
    <row r="145" spans="2:6">
      <c r="B145" s="36"/>
      <c r="F145" s="19"/>
    </row>
    <row r="146" spans="2:6">
      <c r="B146" s="36"/>
      <c r="F146" s="19"/>
    </row>
    <row r="147" spans="2:6">
      <c r="B147" s="36"/>
      <c r="F147" s="19"/>
    </row>
    <row r="148" spans="2:6">
      <c r="B148" s="36"/>
      <c r="F148" s="19"/>
    </row>
    <row r="149" spans="2:6">
      <c r="B149" s="36"/>
      <c r="F149" s="19"/>
    </row>
    <row r="150" spans="2:6">
      <c r="B150" s="36"/>
      <c r="F150" s="19"/>
    </row>
    <row r="151" spans="2:6">
      <c r="B151" s="36"/>
      <c r="F151" s="19"/>
    </row>
    <row r="152" spans="2:6">
      <c r="B152" s="36"/>
      <c r="F152" s="19"/>
    </row>
    <row r="153" spans="2:6">
      <c r="B153" s="36"/>
      <c r="F153" s="19"/>
    </row>
    <row r="154" spans="2:6">
      <c r="B154" s="36"/>
      <c r="F154" s="19"/>
    </row>
    <row r="155" spans="2:6">
      <c r="B155" s="36"/>
      <c r="F155" s="19"/>
    </row>
    <row r="156" spans="2:6">
      <c r="B156" s="36"/>
      <c r="F156" s="19"/>
    </row>
    <row r="157" spans="2:6">
      <c r="B157" s="36"/>
      <c r="F157" s="19"/>
    </row>
    <row r="158" spans="2:6">
      <c r="B158" s="36"/>
      <c r="F158" s="19"/>
    </row>
    <row r="159" spans="2:6">
      <c r="B159" s="36"/>
      <c r="F159" s="19"/>
    </row>
    <row r="160" spans="2:6">
      <c r="B160" s="36"/>
      <c r="F160" s="19"/>
    </row>
    <row r="161" spans="2:2">
      <c r="B161" s="36"/>
    </row>
    <row r="162" spans="2:2">
      <c r="B162" s="36"/>
    </row>
    <row r="163" spans="2:2">
      <c r="B163" s="36"/>
    </row>
    <row r="164" spans="2:2">
      <c r="B164" s="36"/>
    </row>
    <row r="165" spans="2:2">
      <c r="B165" s="36"/>
    </row>
    <row r="166" spans="2:2">
      <c r="B166" s="36"/>
    </row>
    <row r="167" spans="2:2">
      <c r="B167" s="36"/>
    </row>
    <row r="168" spans="2:2">
      <c r="B168" s="36"/>
    </row>
  </sheetData>
  <mergeCells count="19">
    <mergeCell ref="AT3:AT4"/>
    <mergeCell ref="AU3:AU4"/>
    <mergeCell ref="O4:P4"/>
    <mergeCell ref="Q4:R4"/>
    <mergeCell ref="S4:T4"/>
    <mergeCell ref="U4:V4"/>
    <mergeCell ref="W4:X4"/>
    <mergeCell ref="AA3:AB4"/>
    <mergeCell ref="AC3:AO3"/>
    <mergeCell ref="AP3:AP4"/>
    <mergeCell ref="AQ3:AQ4"/>
    <mergeCell ref="AR3:AR4"/>
    <mergeCell ref="AS3:AS4"/>
    <mergeCell ref="Z3:Z4"/>
    <mergeCell ref="A3:A4"/>
    <mergeCell ref="B3:D3"/>
    <mergeCell ref="E3:M3"/>
    <mergeCell ref="N3:N4"/>
    <mergeCell ref="O3:Y3"/>
  </mergeCells>
  <conditionalFormatting sqref="AB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:AR39 AR7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9:AB39 AB7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:AR7 AR9:AR39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B7 AB9:AB39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L1:L1048576">
      <formula1>100</formula1>
    </dataValidation>
  </dataValidations>
  <pageMargins left="0.7" right="0.7" top="0.75" bottom="0.75" header="0.3" footer="0.3"/>
  <pageSetup paperSize="9" scale="44" orientation="landscape" horizontalDpi="0" verticalDpi="0" r:id="rId1"/>
  <rowBreaks count="1" manualBreakCount="1">
    <brk id="39" max="16383" man="1"/>
  </rowBreaks>
  <colBreaks count="1" manualBreakCount="1">
    <brk id="26" max="6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defaultRowHeight="15"/>
  <cols>
    <col min="1" max="1" width="19" customWidth="1"/>
    <col min="2" max="2" width="20.140625" customWidth="1"/>
    <col min="3" max="3" width="15.42578125" bestFit="1" customWidth="1"/>
    <col min="4" max="4" width="12" bestFit="1" customWidth="1"/>
  </cols>
  <sheetData>
    <row r="3" spans="1:2">
      <c r="A3" s="62" t="s">
        <v>187</v>
      </c>
      <c r="B3" t="s">
        <v>208</v>
      </c>
    </row>
    <row r="4" spans="1:2">
      <c r="A4" s="63" t="s">
        <v>62</v>
      </c>
      <c r="B4" s="64">
        <v>6.8</v>
      </c>
    </row>
    <row r="5" spans="1:2">
      <c r="A5" s="142" t="s">
        <v>217</v>
      </c>
      <c r="B5" s="64">
        <v>5</v>
      </c>
    </row>
    <row r="6" spans="1:2">
      <c r="A6" s="142" t="s">
        <v>218</v>
      </c>
      <c r="B6" s="64">
        <v>8</v>
      </c>
    </row>
    <row r="7" spans="1:2">
      <c r="A7" s="63" t="s">
        <v>71</v>
      </c>
      <c r="B7" s="64">
        <v>5.7777777777777777</v>
      </c>
    </row>
    <row r="8" spans="1:2">
      <c r="A8" s="142" t="s">
        <v>217</v>
      </c>
      <c r="B8" s="64">
        <v>5.1428571428571432</v>
      </c>
    </row>
    <row r="9" spans="1:2">
      <c r="A9" s="142" t="s">
        <v>218</v>
      </c>
      <c r="B9" s="64">
        <v>8</v>
      </c>
    </row>
    <row r="10" spans="1:2">
      <c r="A10" s="63" t="s">
        <v>188</v>
      </c>
      <c r="B10" s="64">
        <v>6.5294117647058822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65"/>
  <sheetViews>
    <sheetView view="pageBreakPreview" topLeftCell="A2" zoomScale="70" zoomScaleNormal="80" zoomScaleSheetLayoutView="70" workbookViewId="0">
      <selection activeCell="W3" sqref="W3"/>
    </sheetView>
  </sheetViews>
  <sheetFormatPr defaultColWidth="9.140625" defaultRowHeight="14.25"/>
  <cols>
    <col min="1" max="2" width="15" style="2" customWidth="1"/>
    <col min="3" max="3" width="7.7109375" style="35" bestFit="1" customWidth="1"/>
    <col min="4" max="4" width="10.7109375" style="42" bestFit="1" customWidth="1"/>
    <col min="5" max="5" width="8.28515625" style="2" bestFit="1" customWidth="1"/>
    <col min="6" max="6" width="10.7109375" style="2" bestFit="1" customWidth="1"/>
    <col min="7" max="7" width="16" style="2" bestFit="1" customWidth="1"/>
    <col min="8" max="8" width="9.7109375" style="2" customWidth="1"/>
    <col min="9" max="9" width="12" style="83" customWidth="1"/>
    <col min="10" max="10" width="10.140625" style="2" customWidth="1"/>
    <col min="11" max="11" width="14.7109375" style="83" customWidth="1"/>
    <col min="12" max="12" width="12" style="2" customWidth="1"/>
    <col min="13" max="13" width="9.42578125" style="3" customWidth="1"/>
    <col min="14" max="14" width="9.42578125" style="2" customWidth="1"/>
    <col min="15" max="15" width="10.7109375" style="2" customWidth="1"/>
    <col min="16" max="16" width="9" style="2" customWidth="1"/>
    <col min="17" max="17" width="8.28515625" style="2" customWidth="1"/>
    <col min="18" max="18" width="10.28515625" style="3" customWidth="1"/>
    <col min="19" max="19" width="11.5703125" style="3" customWidth="1"/>
    <col min="20" max="20" width="16.85546875" style="4" customWidth="1"/>
    <col min="21" max="21" width="10.5703125" style="4" customWidth="1"/>
    <col min="22" max="22" width="12" style="4" customWidth="1"/>
    <col min="23" max="23" width="14.5703125" style="4" customWidth="1"/>
    <col min="24" max="24" width="12.7109375" style="4" customWidth="1"/>
    <col min="25" max="25" width="14" style="2" customWidth="1"/>
    <col min="26" max="26" width="12.28515625" style="5" customWidth="1"/>
    <col min="27" max="27" width="9.5703125" style="5" customWidth="1"/>
    <col min="28" max="28" width="7.42578125" style="2" customWidth="1"/>
    <col min="29" max="29" width="13.7109375" style="2" customWidth="1"/>
    <col min="30" max="30" width="13.5703125" style="2" customWidth="1"/>
    <col min="31" max="31" width="11.140625" style="2" customWidth="1"/>
    <col min="32" max="32" width="26.28515625" style="2" customWidth="1"/>
    <col min="33" max="33" width="11.140625" style="2" customWidth="1"/>
    <col min="34" max="34" width="16.140625" style="2" customWidth="1"/>
    <col min="35" max="35" width="11.140625" style="2" customWidth="1"/>
    <col min="36" max="36" width="17.42578125" style="2" customWidth="1"/>
    <col min="37" max="37" width="11.140625" style="2" customWidth="1"/>
    <col min="38" max="38" width="12.28515625" style="2" customWidth="1"/>
    <col min="39" max="39" width="10.7109375" style="2" customWidth="1"/>
    <col min="40" max="40" width="13" style="2" customWidth="1"/>
    <col min="41" max="41" width="10.7109375" style="2" customWidth="1"/>
    <col min="42" max="42" width="9.7109375" style="2" customWidth="1"/>
    <col min="43" max="43" width="15.28515625" style="2" customWidth="1"/>
    <col min="44" max="44" width="12.7109375" style="2" customWidth="1"/>
    <col min="45" max="45" width="19" style="2" customWidth="1"/>
    <col min="46" max="46" width="13.7109375" style="2" customWidth="1"/>
    <col min="47" max="47" width="10.28515625" style="6" bestFit="1" customWidth="1"/>
    <col min="48" max="48" width="21.28515625" style="2" customWidth="1"/>
    <col min="49" max="16384" width="9.140625" style="2"/>
  </cols>
  <sheetData>
    <row r="2" spans="1:48" s="41" customFormat="1" ht="124.5" customHeight="1">
      <c r="A2" s="40" t="s">
        <v>144</v>
      </c>
      <c r="B2" s="40" t="s">
        <v>145</v>
      </c>
      <c r="C2" s="40" t="s">
        <v>2</v>
      </c>
      <c r="D2" s="40" t="s">
        <v>16</v>
      </c>
      <c r="E2" s="40" t="s">
        <v>17</v>
      </c>
      <c r="F2" s="40" t="s">
        <v>18</v>
      </c>
      <c r="G2" s="40" t="s">
        <v>19</v>
      </c>
      <c r="H2" s="40" t="s">
        <v>43</v>
      </c>
      <c r="I2" s="82" t="s">
        <v>44</v>
      </c>
      <c r="J2" s="40" t="s">
        <v>22</v>
      </c>
      <c r="K2" s="82" t="s">
        <v>23</v>
      </c>
      <c r="L2" s="40" t="s">
        <v>46</v>
      </c>
      <c r="M2" s="40" t="s">
        <v>146</v>
      </c>
      <c r="N2" s="40" t="s">
        <v>26</v>
      </c>
      <c r="O2" s="40" t="s">
        <v>4</v>
      </c>
      <c r="P2" s="40" t="s">
        <v>147</v>
      </c>
      <c r="Q2" s="40" t="s">
        <v>148</v>
      </c>
      <c r="R2" s="40" t="s">
        <v>149</v>
      </c>
      <c r="S2" s="40" t="s">
        <v>150</v>
      </c>
      <c r="T2" s="40" t="s">
        <v>151</v>
      </c>
      <c r="U2" s="40" t="s">
        <v>152</v>
      </c>
      <c r="V2" s="40" t="s">
        <v>153</v>
      </c>
      <c r="W2" s="40" t="s">
        <v>154</v>
      </c>
      <c r="X2" s="40" t="s">
        <v>155</v>
      </c>
      <c r="Y2" s="40" t="s">
        <v>156</v>
      </c>
      <c r="Z2" s="40" t="s">
        <v>157</v>
      </c>
      <c r="AA2" s="40" t="s">
        <v>6</v>
      </c>
      <c r="AB2" s="40" t="s">
        <v>7</v>
      </c>
      <c r="AC2" s="40" t="s">
        <v>53</v>
      </c>
      <c r="AD2" s="40" t="s">
        <v>161</v>
      </c>
      <c r="AE2" s="40" t="s">
        <v>162</v>
      </c>
      <c r="AF2" s="40" t="s">
        <v>160</v>
      </c>
      <c r="AG2" s="40" t="s">
        <v>163</v>
      </c>
      <c r="AH2" s="40" t="s">
        <v>159</v>
      </c>
      <c r="AI2" s="40" t="s">
        <v>164</v>
      </c>
      <c r="AJ2" s="40" t="s">
        <v>158</v>
      </c>
      <c r="AK2" s="40" t="s">
        <v>165</v>
      </c>
      <c r="AL2" s="40" t="s">
        <v>166</v>
      </c>
      <c r="AM2" s="40" t="s">
        <v>167</v>
      </c>
      <c r="AN2" s="40" t="s">
        <v>168</v>
      </c>
      <c r="AO2" s="40" t="s">
        <v>169</v>
      </c>
      <c r="AP2" s="40" t="s">
        <v>170</v>
      </c>
      <c r="AQ2" s="40" t="s">
        <v>9</v>
      </c>
      <c r="AR2" s="40" t="s">
        <v>10</v>
      </c>
      <c r="AS2" s="40" t="s">
        <v>11</v>
      </c>
      <c r="AT2" s="40" t="s">
        <v>12</v>
      </c>
      <c r="AU2" s="40" t="s">
        <v>13</v>
      </c>
      <c r="AV2" s="40" t="s">
        <v>14</v>
      </c>
    </row>
    <row r="3" spans="1:48" ht="150">
      <c r="A3" s="19" t="s">
        <v>171</v>
      </c>
      <c r="B3" s="20" t="s">
        <v>172</v>
      </c>
      <c r="C3" s="36" t="s">
        <v>214</v>
      </c>
      <c r="D3" s="19">
        <v>2</v>
      </c>
      <c r="E3" s="19" t="s">
        <v>142</v>
      </c>
      <c r="F3" s="19" t="s">
        <v>62</v>
      </c>
      <c r="G3" s="19" t="s">
        <v>63</v>
      </c>
      <c r="H3" s="20">
        <v>40</v>
      </c>
      <c r="I3" s="20">
        <v>354.8775</v>
      </c>
      <c r="J3" s="20" t="s">
        <v>64</v>
      </c>
      <c r="K3" s="21">
        <v>22320</v>
      </c>
      <c r="L3" s="20">
        <v>180.69200000000001</v>
      </c>
      <c r="M3" s="37">
        <v>53.427900000000001</v>
      </c>
      <c r="N3" s="20">
        <v>3</v>
      </c>
      <c r="O3" s="20"/>
      <c r="P3" s="20">
        <v>40</v>
      </c>
      <c r="Q3" s="20">
        <v>5</v>
      </c>
      <c r="R3" s="22">
        <v>0</v>
      </c>
      <c r="S3" s="23">
        <v>5</v>
      </c>
      <c r="T3" s="22">
        <f>1-55%</f>
        <v>0.44999999999999996</v>
      </c>
      <c r="U3" s="23">
        <v>4</v>
      </c>
      <c r="V3" s="22">
        <v>6.3402159900247265E-2</v>
      </c>
      <c r="W3" s="24">
        <v>2</v>
      </c>
      <c r="X3" s="22">
        <v>4.7000725602496636E-2</v>
      </c>
      <c r="Y3" s="20">
        <v>1</v>
      </c>
      <c r="Z3" s="24">
        <f t="shared" ref="Z3:Z36" si="0">(Q3+S3+U3+W3+Y3)/5</f>
        <v>3.4</v>
      </c>
      <c r="AA3" s="20"/>
      <c r="AB3" s="25">
        <f t="shared" ref="AB3:AB36" si="1">(N3+Z3)/2</f>
        <v>3.2</v>
      </c>
      <c r="AC3" s="26" t="str">
        <f>IF(AB3&lt;=1,"LOW", IF(AB3&lt;=2,"MEDIUM LOW", IF(AB3&lt;=3,"MEDIUM", IF(AB3&lt;=4,"MEDIUM HIGH", "HIGH"))))</f>
        <v>MEDIUM HIGH</v>
      </c>
      <c r="AD3" s="27" t="s">
        <v>65</v>
      </c>
      <c r="AE3" s="28">
        <v>3</v>
      </c>
      <c r="AF3" s="27" t="s">
        <v>66</v>
      </c>
      <c r="AG3" s="20">
        <v>3</v>
      </c>
      <c r="AH3" s="27" t="s">
        <v>67</v>
      </c>
      <c r="AI3" s="20">
        <v>3</v>
      </c>
      <c r="AJ3" s="27" t="s">
        <v>68</v>
      </c>
      <c r="AK3" s="20">
        <v>4</v>
      </c>
      <c r="AL3" s="27" t="s">
        <v>69</v>
      </c>
      <c r="AM3" s="20">
        <v>3</v>
      </c>
      <c r="AN3" s="27" t="s">
        <v>70</v>
      </c>
      <c r="AO3" s="27">
        <v>3</v>
      </c>
      <c r="AP3" s="24">
        <f>(AE3+AG3+AI3+AK3+AM3+AO3)/6</f>
        <v>3.1666666666666665</v>
      </c>
      <c r="AQ3" s="20"/>
      <c r="AR3" s="26">
        <f>AB3/AP3</f>
        <v>1.0105263157894737</v>
      </c>
      <c r="AS3" s="26" t="str">
        <f>IF(AR3&lt;=1,"LOW", IF(AR3&lt;=2,"MEDIUM LOW", IF(AR3&lt;=3,"MEDIUM", IF(AR3&lt;=4,"MEDIUM HIGH", "HIGH"))))</f>
        <v>MEDIUM LOW</v>
      </c>
      <c r="AT3" s="29">
        <v>4</v>
      </c>
      <c r="AU3" s="26">
        <f t="shared" ref="AU3:AU36" si="2">AT3*D3</f>
        <v>8</v>
      </c>
      <c r="AV3" s="20" t="str">
        <f>IF(AU3&lt;=2,"LOW RISK", IF(AU3&lt;=4,"MODERATE RISK", IF(AU3&lt;=6,"HIGH RISK","VERY HIGH RISK")))</f>
        <v>VERY HIGH RISK</v>
      </c>
    </row>
    <row r="4" spans="1:48" ht="150">
      <c r="A4" s="19" t="s">
        <v>171</v>
      </c>
      <c r="B4" s="20" t="s">
        <v>172</v>
      </c>
      <c r="C4" s="36" t="s">
        <v>214</v>
      </c>
      <c r="D4" s="19">
        <v>2</v>
      </c>
      <c r="E4" s="19" t="s">
        <v>143</v>
      </c>
      <c r="F4" s="20" t="s">
        <v>71</v>
      </c>
      <c r="G4" s="19" t="s">
        <v>72</v>
      </c>
      <c r="H4" s="20">
        <v>312</v>
      </c>
      <c r="I4" s="20">
        <v>566.68600000000004</v>
      </c>
      <c r="J4" s="20" t="s">
        <v>64</v>
      </c>
      <c r="K4" s="21">
        <v>72192.857142857145</v>
      </c>
      <c r="L4" s="20">
        <v>16.462</v>
      </c>
      <c r="M4" s="24">
        <v>3.30816</v>
      </c>
      <c r="N4" s="20">
        <v>1</v>
      </c>
      <c r="O4" s="20"/>
      <c r="P4" s="20">
        <v>312</v>
      </c>
      <c r="Q4" s="20">
        <v>3</v>
      </c>
      <c r="R4" s="30">
        <v>0.107142857142857</v>
      </c>
      <c r="S4" s="23">
        <v>4</v>
      </c>
      <c r="T4" s="22">
        <f>1-55%</f>
        <v>0.44999999999999996</v>
      </c>
      <c r="U4" s="23">
        <v>4</v>
      </c>
      <c r="V4" s="22">
        <v>4.4469071055222818E-2</v>
      </c>
      <c r="W4" s="24">
        <v>1</v>
      </c>
      <c r="X4" s="22">
        <v>0.12188054760484641</v>
      </c>
      <c r="Y4" s="20">
        <v>2</v>
      </c>
      <c r="Z4" s="24">
        <f t="shared" si="0"/>
        <v>2.8</v>
      </c>
      <c r="AA4" s="20"/>
      <c r="AB4" s="25">
        <f t="shared" si="1"/>
        <v>1.9</v>
      </c>
      <c r="AC4" s="26" t="str">
        <f t="shared" ref="AC4:AC36" si="3">IF(AB4&lt;=1,"LOW", IF(AB4&lt;=2,"MEDIUM LOW", IF(AB4&lt;=3,"MEDIUM", IF(AB4&lt;=4,"MEDIUM HIGH", "HIGH"))))</f>
        <v>MEDIUM LOW</v>
      </c>
      <c r="AD4" s="27" t="s">
        <v>65</v>
      </c>
      <c r="AE4" s="28">
        <v>3</v>
      </c>
      <c r="AF4" s="27" t="s">
        <v>73</v>
      </c>
      <c r="AG4" s="20">
        <v>3</v>
      </c>
      <c r="AH4" s="27" t="s">
        <v>74</v>
      </c>
      <c r="AI4" s="20">
        <v>3</v>
      </c>
      <c r="AJ4" s="27" t="s">
        <v>68</v>
      </c>
      <c r="AK4" s="20">
        <v>3</v>
      </c>
      <c r="AL4" s="27" t="s">
        <v>69</v>
      </c>
      <c r="AM4" s="20">
        <v>3</v>
      </c>
      <c r="AN4" s="27" t="s">
        <v>70</v>
      </c>
      <c r="AO4" s="27">
        <v>3</v>
      </c>
      <c r="AP4" s="24">
        <f t="shared" ref="AP4:AP36" si="4">(AE4+AG4+AI4+AK4+AM4+AO4)/6</f>
        <v>3</v>
      </c>
      <c r="AQ4" s="20"/>
      <c r="AR4" s="26">
        <f t="shared" ref="AR4:AR36" si="5">AB4/AP4</f>
        <v>0.6333333333333333</v>
      </c>
      <c r="AS4" s="26" t="str">
        <f t="shared" ref="AS4:AS36" si="6">IF(AR4&lt;=1,"LOW", IF(AR4&lt;=2,"MEDIUM LOW", IF(AR4&lt;=3,"MEDIUM", IF(AR4&lt;=4,"MEDIUM HIGH", "HIGH"))))</f>
        <v>LOW</v>
      </c>
      <c r="AT4" s="29">
        <v>3</v>
      </c>
      <c r="AU4" s="26">
        <f t="shared" si="2"/>
        <v>6</v>
      </c>
      <c r="AV4" s="20" t="str">
        <f t="shared" ref="AV4:AV36" si="7">IF(AU4&lt;=2,"LOW RISK", IF(AU4&lt;=4,"MODERATE RISK", IF(AU4&lt;=6,"HIGH RISK","VERY HIGH RISK")))</f>
        <v>HIGH RISK</v>
      </c>
    </row>
    <row r="5" spans="1:48" ht="150">
      <c r="A5" s="19" t="s">
        <v>171</v>
      </c>
      <c r="B5" s="20" t="s">
        <v>172</v>
      </c>
      <c r="C5" s="36" t="s">
        <v>214</v>
      </c>
      <c r="D5" s="19">
        <v>2</v>
      </c>
      <c r="E5" s="19" t="s">
        <v>142</v>
      </c>
      <c r="F5" s="20" t="s">
        <v>62</v>
      </c>
      <c r="G5" s="19" t="s">
        <v>77</v>
      </c>
      <c r="H5" s="20">
        <v>265</v>
      </c>
      <c r="I5" s="20">
        <v>732.83699999999999</v>
      </c>
      <c r="J5" s="20" t="s">
        <v>64</v>
      </c>
      <c r="K5" s="21">
        <v>144138.59424920127</v>
      </c>
      <c r="L5" s="20">
        <v>8.6773900000000008</v>
      </c>
      <c r="M5" s="24">
        <v>1.8865099999999999</v>
      </c>
      <c r="N5" s="20">
        <v>3</v>
      </c>
      <c r="O5" s="20"/>
      <c r="P5" s="20">
        <v>265</v>
      </c>
      <c r="Q5" s="20">
        <v>5</v>
      </c>
      <c r="R5" s="22">
        <v>1.437699680511182E-2</v>
      </c>
      <c r="S5" s="23">
        <v>5</v>
      </c>
      <c r="T5" s="22">
        <f>1-55%</f>
        <v>0.44999999999999996</v>
      </c>
      <c r="U5" s="23">
        <v>4</v>
      </c>
      <c r="V5" s="22">
        <v>0.25626435346468585</v>
      </c>
      <c r="W5" s="24">
        <v>3</v>
      </c>
      <c r="X5" s="22">
        <v>0.37234200784076132</v>
      </c>
      <c r="Y5" s="20">
        <v>4</v>
      </c>
      <c r="Z5" s="24">
        <f t="shared" si="0"/>
        <v>4.2</v>
      </c>
      <c r="AA5" s="20"/>
      <c r="AB5" s="25">
        <f t="shared" si="1"/>
        <v>3.6</v>
      </c>
      <c r="AC5" s="26" t="str">
        <f t="shared" si="3"/>
        <v>MEDIUM HIGH</v>
      </c>
      <c r="AD5" s="27" t="s">
        <v>65</v>
      </c>
      <c r="AE5" s="28">
        <v>3</v>
      </c>
      <c r="AF5" s="27" t="s">
        <v>78</v>
      </c>
      <c r="AG5" s="20">
        <v>3</v>
      </c>
      <c r="AH5" s="27" t="s">
        <v>79</v>
      </c>
      <c r="AI5" s="20">
        <v>3</v>
      </c>
      <c r="AJ5" s="27" t="s">
        <v>68</v>
      </c>
      <c r="AK5" s="20">
        <v>3</v>
      </c>
      <c r="AL5" s="27" t="s">
        <v>69</v>
      </c>
      <c r="AM5" s="20">
        <v>3</v>
      </c>
      <c r="AN5" s="27" t="s">
        <v>70</v>
      </c>
      <c r="AO5" s="27">
        <v>3</v>
      </c>
      <c r="AP5" s="24">
        <f t="shared" si="4"/>
        <v>3</v>
      </c>
      <c r="AQ5" s="20"/>
      <c r="AR5" s="26">
        <f t="shared" si="5"/>
        <v>1.2</v>
      </c>
      <c r="AS5" s="26" t="str">
        <f t="shared" si="6"/>
        <v>MEDIUM LOW</v>
      </c>
      <c r="AT5" s="29">
        <v>2</v>
      </c>
      <c r="AU5" s="26">
        <f t="shared" si="2"/>
        <v>4</v>
      </c>
      <c r="AV5" s="20" t="str">
        <f t="shared" si="7"/>
        <v>MODERATE RISK</v>
      </c>
    </row>
    <row r="6" spans="1:48" ht="142.5">
      <c r="A6" s="19" t="s">
        <v>171</v>
      </c>
      <c r="B6" s="20" t="s">
        <v>172</v>
      </c>
      <c r="C6" s="36" t="s">
        <v>214</v>
      </c>
      <c r="D6" s="19">
        <v>2</v>
      </c>
      <c r="E6" s="20" t="s">
        <v>143</v>
      </c>
      <c r="F6" s="20" t="s">
        <v>62</v>
      </c>
      <c r="G6" s="19" t="s">
        <v>81</v>
      </c>
      <c r="H6" s="20">
        <v>185</v>
      </c>
      <c r="I6" s="20">
        <v>831.52300000000002</v>
      </c>
      <c r="J6" s="20" t="s">
        <v>64</v>
      </c>
      <c r="K6" s="21">
        <v>79398.740774715421</v>
      </c>
      <c r="L6" s="20">
        <v>98.592299999999994</v>
      </c>
      <c r="M6" s="24">
        <v>22.619</v>
      </c>
      <c r="N6" s="20">
        <v>2</v>
      </c>
      <c r="O6" s="20"/>
      <c r="P6" s="20">
        <v>185</v>
      </c>
      <c r="Q6" s="20">
        <v>5</v>
      </c>
      <c r="R6" s="22">
        <v>1.876329066422049E-2</v>
      </c>
      <c r="S6" s="23">
        <v>5</v>
      </c>
      <c r="T6" s="31">
        <f>1-80%</f>
        <v>0.19999999999999996</v>
      </c>
      <c r="U6" s="23">
        <v>3</v>
      </c>
      <c r="V6" s="22">
        <v>0.1730535415135841</v>
      </c>
      <c r="W6" s="24">
        <v>3</v>
      </c>
      <c r="X6" s="22">
        <v>0.47580283407674834</v>
      </c>
      <c r="Y6" s="20">
        <v>4</v>
      </c>
      <c r="Z6" s="24">
        <f t="shared" si="0"/>
        <v>4</v>
      </c>
      <c r="AA6" s="20"/>
      <c r="AB6" s="25">
        <f t="shared" si="1"/>
        <v>3</v>
      </c>
      <c r="AC6" s="26" t="str">
        <f t="shared" si="3"/>
        <v>MEDIUM</v>
      </c>
      <c r="AD6" s="27" t="s">
        <v>65</v>
      </c>
      <c r="AE6" s="28">
        <v>3</v>
      </c>
      <c r="AF6" s="27" t="s">
        <v>78</v>
      </c>
      <c r="AG6" s="20">
        <v>3</v>
      </c>
      <c r="AH6" s="27" t="s">
        <v>82</v>
      </c>
      <c r="AI6" s="20">
        <v>3</v>
      </c>
      <c r="AJ6" s="27" t="s">
        <v>68</v>
      </c>
      <c r="AK6" s="20">
        <v>3</v>
      </c>
      <c r="AL6" s="27" t="s">
        <v>69</v>
      </c>
      <c r="AM6" s="20">
        <v>3</v>
      </c>
      <c r="AN6" s="27" t="s">
        <v>70</v>
      </c>
      <c r="AO6" s="27">
        <v>3</v>
      </c>
      <c r="AP6" s="24">
        <f t="shared" si="4"/>
        <v>3</v>
      </c>
      <c r="AQ6" s="20"/>
      <c r="AR6" s="26">
        <f t="shared" si="5"/>
        <v>1</v>
      </c>
      <c r="AS6" s="26" t="str">
        <f t="shared" si="6"/>
        <v>LOW</v>
      </c>
      <c r="AT6" s="29">
        <v>4</v>
      </c>
      <c r="AU6" s="26">
        <f t="shared" si="2"/>
        <v>8</v>
      </c>
      <c r="AV6" s="20" t="str">
        <f t="shared" si="7"/>
        <v>VERY HIGH RISK</v>
      </c>
    </row>
    <row r="7" spans="1:48" ht="142.5">
      <c r="A7" s="19" t="s">
        <v>171</v>
      </c>
      <c r="B7" s="20" t="s">
        <v>172</v>
      </c>
      <c r="C7" s="36" t="s">
        <v>214</v>
      </c>
      <c r="D7" s="19">
        <v>2</v>
      </c>
      <c r="E7" s="20" t="s">
        <v>142</v>
      </c>
      <c r="F7" s="20" t="s">
        <v>62</v>
      </c>
      <c r="G7" s="19" t="s">
        <v>83</v>
      </c>
      <c r="H7" s="20">
        <v>30</v>
      </c>
      <c r="I7" s="20">
        <v>47.748899999999999</v>
      </c>
      <c r="J7" s="20" t="s">
        <v>64</v>
      </c>
      <c r="K7" s="21">
        <v>95531.538461538468</v>
      </c>
      <c r="L7" s="20">
        <v>20.217700000000001</v>
      </c>
      <c r="M7" s="24">
        <v>58.112000000000002</v>
      </c>
      <c r="N7" s="20">
        <v>3</v>
      </c>
      <c r="O7" s="20"/>
      <c r="P7" s="20">
        <v>30</v>
      </c>
      <c r="Q7" s="20">
        <v>3</v>
      </c>
      <c r="R7" s="22">
        <v>0</v>
      </c>
      <c r="S7" s="23">
        <v>5</v>
      </c>
      <c r="T7" s="22">
        <f>1-55%</f>
        <v>0.44999999999999996</v>
      </c>
      <c r="U7" s="23">
        <v>4</v>
      </c>
      <c r="V7" s="22">
        <v>0.32670909696349026</v>
      </c>
      <c r="W7" s="24">
        <v>4</v>
      </c>
      <c r="X7" s="22">
        <v>0.27137797938800684</v>
      </c>
      <c r="Y7" s="20">
        <v>3</v>
      </c>
      <c r="Z7" s="24">
        <f t="shared" si="0"/>
        <v>3.8</v>
      </c>
      <c r="AA7" s="20"/>
      <c r="AB7" s="25">
        <f t="shared" si="1"/>
        <v>3.4</v>
      </c>
      <c r="AC7" s="26" t="str">
        <f t="shared" si="3"/>
        <v>MEDIUM HIGH</v>
      </c>
      <c r="AD7" s="27" t="s">
        <v>65</v>
      </c>
      <c r="AE7" s="28">
        <v>3</v>
      </c>
      <c r="AF7" s="27" t="s">
        <v>66</v>
      </c>
      <c r="AG7" s="20">
        <v>3</v>
      </c>
      <c r="AH7" s="27"/>
      <c r="AI7" s="20">
        <v>3</v>
      </c>
      <c r="AJ7" s="27" t="s">
        <v>68</v>
      </c>
      <c r="AK7" s="20">
        <v>3</v>
      </c>
      <c r="AL7" s="27" t="s">
        <v>69</v>
      </c>
      <c r="AM7" s="20">
        <v>3</v>
      </c>
      <c r="AN7" s="27" t="s">
        <v>70</v>
      </c>
      <c r="AO7" s="27">
        <v>3</v>
      </c>
      <c r="AP7" s="24">
        <f t="shared" si="4"/>
        <v>3</v>
      </c>
      <c r="AQ7" s="20"/>
      <c r="AR7" s="26">
        <f t="shared" si="5"/>
        <v>1.1333333333333333</v>
      </c>
      <c r="AS7" s="26" t="str">
        <f t="shared" si="6"/>
        <v>MEDIUM LOW</v>
      </c>
      <c r="AT7" s="29">
        <v>4</v>
      </c>
      <c r="AU7" s="26">
        <f t="shared" si="2"/>
        <v>8</v>
      </c>
      <c r="AV7" s="20" t="str">
        <f t="shared" si="7"/>
        <v>VERY HIGH RISK</v>
      </c>
    </row>
    <row r="8" spans="1:48" ht="142.5">
      <c r="A8" s="19" t="s">
        <v>171</v>
      </c>
      <c r="B8" s="20" t="s">
        <v>172</v>
      </c>
      <c r="C8" s="36" t="s">
        <v>214</v>
      </c>
      <c r="D8" s="19">
        <v>2</v>
      </c>
      <c r="E8" s="20" t="s">
        <v>142</v>
      </c>
      <c r="F8" s="20" t="s">
        <v>71</v>
      </c>
      <c r="G8" s="19" t="s">
        <v>84</v>
      </c>
      <c r="H8" s="20">
        <v>120</v>
      </c>
      <c r="I8" s="20">
        <v>761.83199999999999</v>
      </c>
      <c r="J8" s="20" t="s">
        <v>64</v>
      </c>
      <c r="K8" s="21">
        <v>150788.57142857142</v>
      </c>
      <c r="L8" s="20">
        <v>100.467</v>
      </c>
      <c r="M8" s="24">
        <v>15.827299999999999</v>
      </c>
      <c r="N8" s="20">
        <v>2</v>
      </c>
      <c r="O8" s="20"/>
      <c r="P8" s="20">
        <v>120</v>
      </c>
      <c r="Q8" s="20">
        <v>3</v>
      </c>
      <c r="R8" s="22">
        <v>4.2857142857142858E-2</v>
      </c>
      <c r="S8" s="23">
        <v>5</v>
      </c>
      <c r="T8" s="22">
        <f>1-55%</f>
        <v>0.44999999999999996</v>
      </c>
      <c r="U8" s="23">
        <v>4</v>
      </c>
      <c r="V8" s="22">
        <v>8.2695397410452703E-2</v>
      </c>
      <c r="W8" s="24">
        <v>2</v>
      </c>
      <c r="X8" s="22">
        <v>0.16678480294868159</v>
      </c>
      <c r="Y8" s="20">
        <v>3</v>
      </c>
      <c r="Z8" s="24">
        <f t="shared" si="0"/>
        <v>3.4</v>
      </c>
      <c r="AA8" s="20"/>
      <c r="AB8" s="25">
        <f t="shared" si="1"/>
        <v>2.7</v>
      </c>
      <c r="AC8" s="26" t="str">
        <f t="shared" si="3"/>
        <v>MEDIUM</v>
      </c>
      <c r="AD8" s="27" t="s">
        <v>65</v>
      </c>
      <c r="AE8" s="28">
        <v>3</v>
      </c>
      <c r="AF8" s="27" t="s">
        <v>66</v>
      </c>
      <c r="AG8" s="20">
        <v>3</v>
      </c>
      <c r="AH8" s="27" t="s">
        <v>85</v>
      </c>
      <c r="AI8" s="20">
        <v>3</v>
      </c>
      <c r="AJ8" s="27" t="s">
        <v>68</v>
      </c>
      <c r="AK8" s="20">
        <v>3</v>
      </c>
      <c r="AL8" s="27" t="s">
        <v>69</v>
      </c>
      <c r="AM8" s="20">
        <v>3</v>
      </c>
      <c r="AN8" s="27" t="s">
        <v>70</v>
      </c>
      <c r="AO8" s="27">
        <v>3</v>
      </c>
      <c r="AP8" s="24">
        <f t="shared" si="4"/>
        <v>3</v>
      </c>
      <c r="AQ8" s="20"/>
      <c r="AR8" s="26">
        <f t="shared" si="5"/>
        <v>0.9</v>
      </c>
      <c r="AS8" s="26" t="str">
        <f t="shared" si="6"/>
        <v>LOW</v>
      </c>
      <c r="AT8" s="29">
        <v>4</v>
      </c>
      <c r="AU8" s="26">
        <f t="shared" si="2"/>
        <v>8</v>
      </c>
      <c r="AV8" s="20" t="str">
        <f t="shared" si="7"/>
        <v>VERY HIGH RISK</v>
      </c>
    </row>
    <row r="9" spans="1:48" ht="142.5">
      <c r="A9" s="19" t="s">
        <v>171</v>
      </c>
      <c r="B9" s="20" t="s">
        <v>172</v>
      </c>
      <c r="C9" s="36" t="s">
        <v>214</v>
      </c>
      <c r="D9" s="19">
        <v>2</v>
      </c>
      <c r="E9" s="19" t="s">
        <v>80</v>
      </c>
      <c r="F9" s="20" t="s">
        <v>62</v>
      </c>
      <c r="G9" s="19" t="s">
        <v>86</v>
      </c>
      <c r="H9" s="20">
        <v>156</v>
      </c>
      <c r="I9" s="20">
        <v>425.52780000000001</v>
      </c>
      <c r="J9" s="20" t="s">
        <v>87</v>
      </c>
      <c r="K9" s="21">
        <v>32285.714285714286</v>
      </c>
      <c r="L9" s="20">
        <v>154.01599999999999</v>
      </c>
      <c r="M9" s="24">
        <v>45.236199999999997</v>
      </c>
      <c r="N9" s="20">
        <v>3</v>
      </c>
      <c r="O9" s="20"/>
      <c r="P9" s="20">
        <v>156</v>
      </c>
      <c r="Q9" s="20">
        <v>5</v>
      </c>
      <c r="R9" s="22">
        <v>0</v>
      </c>
      <c r="S9" s="23">
        <v>5</v>
      </c>
      <c r="T9" s="31">
        <f>1-70%</f>
        <v>0.30000000000000004</v>
      </c>
      <c r="U9" s="23">
        <v>3</v>
      </c>
      <c r="V9" s="22">
        <v>0.14805143165734413</v>
      </c>
      <c r="W9" s="24">
        <v>2</v>
      </c>
      <c r="X9" s="22">
        <v>0.19988541289194264</v>
      </c>
      <c r="Y9" s="20">
        <v>3</v>
      </c>
      <c r="Z9" s="24">
        <f t="shared" si="0"/>
        <v>3.6</v>
      </c>
      <c r="AA9" s="20"/>
      <c r="AB9" s="25">
        <f t="shared" si="1"/>
        <v>3.3</v>
      </c>
      <c r="AC9" s="26" t="str">
        <f t="shared" si="3"/>
        <v>MEDIUM HIGH</v>
      </c>
      <c r="AD9" s="27" t="s">
        <v>76</v>
      </c>
      <c r="AE9" s="28">
        <v>4</v>
      </c>
      <c r="AF9" s="27" t="s">
        <v>88</v>
      </c>
      <c r="AG9" s="20">
        <v>4</v>
      </c>
      <c r="AH9" s="27" t="s">
        <v>89</v>
      </c>
      <c r="AI9" s="20">
        <v>3</v>
      </c>
      <c r="AJ9" s="27" t="s">
        <v>68</v>
      </c>
      <c r="AK9" s="20">
        <v>3</v>
      </c>
      <c r="AL9" s="27" t="s">
        <v>69</v>
      </c>
      <c r="AM9" s="20">
        <v>3</v>
      </c>
      <c r="AN9" s="27" t="s">
        <v>70</v>
      </c>
      <c r="AO9" s="27">
        <v>3</v>
      </c>
      <c r="AP9" s="24">
        <f t="shared" si="4"/>
        <v>3.3333333333333335</v>
      </c>
      <c r="AQ9" s="20"/>
      <c r="AR9" s="26">
        <f t="shared" si="5"/>
        <v>0.98999999999999988</v>
      </c>
      <c r="AS9" s="26" t="str">
        <f t="shared" si="6"/>
        <v>LOW</v>
      </c>
      <c r="AT9" s="29">
        <v>4</v>
      </c>
      <c r="AU9" s="26">
        <f t="shared" si="2"/>
        <v>8</v>
      </c>
      <c r="AV9" s="20" t="str">
        <f t="shared" si="7"/>
        <v>VERY HIGH RISK</v>
      </c>
    </row>
    <row r="10" spans="1:48" ht="142.5">
      <c r="A10" s="19" t="s">
        <v>171</v>
      </c>
      <c r="B10" s="20" t="s">
        <v>172</v>
      </c>
      <c r="C10" s="36" t="s">
        <v>214</v>
      </c>
      <c r="D10" s="19">
        <v>2</v>
      </c>
      <c r="E10" s="20" t="s">
        <v>143</v>
      </c>
      <c r="F10" s="20" t="s">
        <v>62</v>
      </c>
      <c r="G10" s="19" t="s">
        <v>90</v>
      </c>
      <c r="H10" s="20">
        <v>200</v>
      </c>
      <c r="I10" s="20">
        <v>990.38400000000001</v>
      </c>
      <c r="J10" s="20" t="s">
        <v>64</v>
      </c>
      <c r="K10" s="21">
        <v>97084.548104956266</v>
      </c>
      <c r="L10" s="20">
        <v>103.973</v>
      </c>
      <c r="M10" s="24">
        <v>36.761099999999999</v>
      </c>
      <c r="N10" s="20">
        <v>3</v>
      </c>
      <c r="O10" s="20"/>
      <c r="P10" s="20">
        <v>200</v>
      </c>
      <c r="Q10" s="20">
        <v>5</v>
      </c>
      <c r="R10" s="22">
        <v>0</v>
      </c>
      <c r="S10" s="23">
        <v>5</v>
      </c>
      <c r="T10" s="22">
        <f>1-55%</f>
        <v>0.44999999999999996</v>
      </c>
      <c r="U10" s="23">
        <v>4</v>
      </c>
      <c r="V10" s="22">
        <v>0.20779818736974748</v>
      </c>
      <c r="W10" s="24">
        <v>3</v>
      </c>
      <c r="X10" s="22">
        <v>0.71441986138709823</v>
      </c>
      <c r="Y10" s="20">
        <v>5</v>
      </c>
      <c r="Z10" s="24">
        <f t="shared" si="0"/>
        <v>4.4000000000000004</v>
      </c>
      <c r="AA10" s="20"/>
      <c r="AB10" s="25">
        <f t="shared" si="1"/>
        <v>3.7</v>
      </c>
      <c r="AC10" s="26" t="str">
        <f t="shared" si="3"/>
        <v>MEDIUM HIGH</v>
      </c>
      <c r="AD10" s="27" t="s">
        <v>65</v>
      </c>
      <c r="AE10" s="28">
        <v>3</v>
      </c>
      <c r="AF10" s="27" t="s">
        <v>66</v>
      </c>
      <c r="AG10" s="20">
        <v>3</v>
      </c>
      <c r="AH10" s="27" t="s">
        <v>91</v>
      </c>
      <c r="AI10" s="20">
        <v>3</v>
      </c>
      <c r="AJ10" s="27" t="s">
        <v>68</v>
      </c>
      <c r="AK10" s="20">
        <v>3</v>
      </c>
      <c r="AL10" s="27" t="s">
        <v>69</v>
      </c>
      <c r="AM10" s="20">
        <v>3</v>
      </c>
      <c r="AN10" s="27" t="s">
        <v>70</v>
      </c>
      <c r="AO10" s="27">
        <v>3</v>
      </c>
      <c r="AP10" s="24">
        <f t="shared" si="4"/>
        <v>3</v>
      </c>
      <c r="AQ10" s="20"/>
      <c r="AR10" s="26">
        <f t="shared" si="5"/>
        <v>1.2333333333333334</v>
      </c>
      <c r="AS10" s="26" t="str">
        <f t="shared" si="6"/>
        <v>MEDIUM LOW</v>
      </c>
      <c r="AT10" s="29">
        <v>3</v>
      </c>
      <c r="AU10" s="26">
        <f t="shared" si="2"/>
        <v>6</v>
      </c>
      <c r="AV10" s="20" t="str">
        <f t="shared" si="7"/>
        <v>HIGH RISK</v>
      </c>
    </row>
    <row r="11" spans="1:48" ht="142.5">
      <c r="A11" s="19" t="s">
        <v>171</v>
      </c>
      <c r="B11" s="20" t="s">
        <v>172</v>
      </c>
      <c r="C11" s="36" t="s">
        <v>214</v>
      </c>
      <c r="D11" s="19">
        <v>2</v>
      </c>
      <c r="E11" s="20" t="s">
        <v>143</v>
      </c>
      <c r="F11" s="20" t="s">
        <v>71</v>
      </c>
      <c r="G11" s="19" t="s">
        <v>92</v>
      </c>
      <c r="H11" s="20">
        <v>90</v>
      </c>
      <c r="I11" s="20">
        <v>315.47030000000001</v>
      </c>
      <c r="J11" s="20" t="s">
        <v>75</v>
      </c>
      <c r="K11" s="21">
        <v>24580</v>
      </c>
      <c r="L11" s="20">
        <v>5.2637700000000001</v>
      </c>
      <c r="M11" s="24">
        <v>1.8378300000000001</v>
      </c>
      <c r="N11" s="20">
        <v>1</v>
      </c>
      <c r="O11" s="20"/>
      <c r="P11" s="20">
        <v>90</v>
      </c>
      <c r="Q11" s="20">
        <v>4</v>
      </c>
      <c r="R11" s="22">
        <v>3.7499999999999999E-2</v>
      </c>
      <c r="S11" s="23">
        <v>5</v>
      </c>
      <c r="T11" s="31">
        <f>1-50%</f>
        <v>0.5</v>
      </c>
      <c r="U11" s="23">
        <v>4</v>
      </c>
      <c r="V11" s="22">
        <v>0.2282306765486323</v>
      </c>
      <c r="W11" s="24">
        <v>3</v>
      </c>
      <c r="X11" s="22">
        <v>9.2107878301063525E-2</v>
      </c>
      <c r="Y11" s="20">
        <v>2</v>
      </c>
      <c r="Z11" s="24">
        <f t="shared" si="0"/>
        <v>3.6</v>
      </c>
      <c r="AA11" s="20"/>
      <c r="AB11" s="25">
        <f t="shared" si="1"/>
        <v>2.2999999999999998</v>
      </c>
      <c r="AC11" s="26" t="str">
        <f t="shared" si="3"/>
        <v>MEDIUM</v>
      </c>
      <c r="AD11" s="27" t="s">
        <v>76</v>
      </c>
      <c r="AE11" s="28">
        <v>4</v>
      </c>
      <c r="AF11" s="27" t="s">
        <v>93</v>
      </c>
      <c r="AG11" s="20">
        <v>2</v>
      </c>
      <c r="AH11" s="27" t="s">
        <v>94</v>
      </c>
      <c r="AI11" s="20">
        <v>3</v>
      </c>
      <c r="AJ11" s="27" t="s">
        <v>68</v>
      </c>
      <c r="AK11" s="20">
        <v>3</v>
      </c>
      <c r="AL11" s="27" t="s">
        <v>69</v>
      </c>
      <c r="AM11" s="20">
        <v>3</v>
      </c>
      <c r="AN11" s="27" t="s">
        <v>70</v>
      </c>
      <c r="AO11" s="27">
        <v>3</v>
      </c>
      <c r="AP11" s="24">
        <f t="shared" si="4"/>
        <v>3</v>
      </c>
      <c r="AQ11" s="20"/>
      <c r="AR11" s="26">
        <f t="shared" si="5"/>
        <v>0.76666666666666661</v>
      </c>
      <c r="AS11" s="26" t="str">
        <f t="shared" si="6"/>
        <v>LOW</v>
      </c>
      <c r="AT11" s="29">
        <v>3</v>
      </c>
      <c r="AU11" s="26">
        <f t="shared" si="2"/>
        <v>6</v>
      </c>
      <c r="AV11" s="20" t="str">
        <f t="shared" si="7"/>
        <v>HIGH RISK</v>
      </c>
    </row>
    <row r="12" spans="1:48" ht="142.5">
      <c r="A12" s="19" t="s">
        <v>171</v>
      </c>
      <c r="B12" s="20" t="s">
        <v>172</v>
      </c>
      <c r="C12" s="36" t="s">
        <v>214</v>
      </c>
      <c r="D12" s="19">
        <v>2</v>
      </c>
      <c r="E12" s="19" t="s">
        <v>143</v>
      </c>
      <c r="F12" s="20" t="s">
        <v>62</v>
      </c>
      <c r="G12" s="19" t="s">
        <v>97</v>
      </c>
      <c r="H12" s="20">
        <v>430</v>
      </c>
      <c r="I12" s="20">
        <v>699.63199999999995</v>
      </c>
      <c r="J12" s="20" t="s">
        <v>64</v>
      </c>
      <c r="K12" s="21">
        <v>154800</v>
      </c>
      <c r="L12" s="20">
        <v>10.444699999999999</v>
      </c>
      <c r="M12" s="24">
        <v>1.7732600000000001</v>
      </c>
      <c r="N12" s="20">
        <v>1</v>
      </c>
      <c r="O12" s="20"/>
      <c r="P12" s="20">
        <v>430</v>
      </c>
      <c r="Q12" s="20">
        <v>5</v>
      </c>
      <c r="R12" s="22">
        <v>3.7499999999999999E-2</v>
      </c>
      <c r="S12" s="23">
        <v>5</v>
      </c>
      <c r="T12" s="22">
        <f>1-55%</f>
        <v>0.44999999999999996</v>
      </c>
      <c r="U12" s="23">
        <v>4</v>
      </c>
      <c r="V12" s="22">
        <v>7.4825050883893254E-2</v>
      </c>
      <c r="W12" s="24">
        <v>2</v>
      </c>
      <c r="X12" s="22">
        <v>0.15811169300432229</v>
      </c>
      <c r="Y12" s="20">
        <v>3</v>
      </c>
      <c r="Z12" s="24">
        <f t="shared" si="0"/>
        <v>3.8</v>
      </c>
      <c r="AA12" s="20"/>
      <c r="AB12" s="25">
        <f t="shared" si="1"/>
        <v>2.4</v>
      </c>
      <c r="AC12" s="26" t="str">
        <f t="shared" si="3"/>
        <v>MEDIUM</v>
      </c>
      <c r="AD12" s="27" t="s">
        <v>65</v>
      </c>
      <c r="AE12" s="28">
        <v>3</v>
      </c>
      <c r="AF12" s="27" t="s">
        <v>95</v>
      </c>
      <c r="AG12" s="20">
        <v>3</v>
      </c>
      <c r="AH12" s="27" t="s">
        <v>98</v>
      </c>
      <c r="AI12" s="20">
        <v>3</v>
      </c>
      <c r="AJ12" s="27" t="s">
        <v>68</v>
      </c>
      <c r="AK12" s="20">
        <v>3</v>
      </c>
      <c r="AL12" s="27" t="s">
        <v>69</v>
      </c>
      <c r="AM12" s="20">
        <v>3</v>
      </c>
      <c r="AN12" s="27" t="s">
        <v>70</v>
      </c>
      <c r="AO12" s="27">
        <v>3</v>
      </c>
      <c r="AP12" s="24">
        <f t="shared" si="4"/>
        <v>3</v>
      </c>
      <c r="AQ12" s="20"/>
      <c r="AR12" s="26">
        <f t="shared" si="5"/>
        <v>0.79999999999999993</v>
      </c>
      <c r="AS12" s="26" t="str">
        <f t="shared" si="6"/>
        <v>LOW</v>
      </c>
      <c r="AT12" s="29">
        <v>2</v>
      </c>
      <c r="AU12" s="26">
        <f t="shared" si="2"/>
        <v>4</v>
      </c>
      <c r="AV12" s="20" t="str">
        <f t="shared" si="7"/>
        <v>MODERATE RISK</v>
      </c>
    </row>
    <row r="13" spans="1:48" ht="142.5">
      <c r="A13" s="19" t="s">
        <v>171</v>
      </c>
      <c r="B13" s="20" t="s">
        <v>172</v>
      </c>
      <c r="C13" s="36" t="s">
        <v>214</v>
      </c>
      <c r="D13" s="19">
        <v>2</v>
      </c>
      <c r="E13" s="20" t="s">
        <v>80</v>
      </c>
      <c r="F13" s="20" t="s">
        <v>62</v>
      </c>
      <c r="G13" s="19" t="s">
        <v>99</v>
      </c>
      <c r="H13" s="20">
        <v>150</v>
      </c>
      <c r="I13" s="20">
        <v>425.65999999999997</v>
      </c>
      <c r="J13" s="20" t="s">
        <v>64</v>
      </c>
      <c r="K13" s="21">
        <v>292200</v>
      </c>
      <c r="L13" s="20">
        <v>159.02199999999999</v>
      </c>
      <c r="M13" s="24">
        <v>64.2898</v>
      </c>
      <c r="N13" s="20">
        <v>4</v>
      </c>
      <c r="O13" s="20"/>
      <c r="P13" s="20">
        <v>150</v>
      </c>
      <c r="Q13" s="20">
        <v>5</v>
      </c>
      <c r="R13" s="22">
        <v>7.4999999999999997E-2</v>
      </c>
      <c r="S13" s="23">
        <v>4</v>
      </c>
      <c r="T13" s="22">
        <f>1-55%</f>
        <v>0.44999999999999996</v>
      </c>
      <c r="U13" s="23">
        <v>4</v>
      </c>
      <c r="V13" s="22">
        <v>0.25619038669360522</v>
      </c>
      <c r="W13" s="24">
        <v>3</v>
      </c>
      <c r="X13" s="22">
        <v>0.41889771178875163</v>
      </c>
      <c r="Y13" s="20">
        <v>4</v>
      </c>
      <c r="Z13" s="24">
        <f t="shared" si="0"/>
        <v>4</v>
      </c>
      <c r="AA13" s="20"/>
      <c r="AB13" s="25">
        <f t="shared" si="1"/>
        <v>4</v>
      </c>
      <c r="AC13" s="26" t="str">
        <f t="shared" si="3"/>
        <v>MEDIUM HIGH</v>
      </c>
      <c r="AD13" s="27" t="s">
        <v>65</v>
      </c>
      <c r="AE13" s="28">
        <v>3</v>
      </c>
      <c r="AF13" s="27" t="s">
        <v>73</v>
      </c>
      <c r="AG13" s="20">
        <v>3</v>
      </c>
      <c r="AH13" s="27" t="s">
        <v>96</v>
      </c>
      <c r="AI13" s="20">
        <v>3</v>
      </c>
      <c r="AJ13" s="27" t="s">
        <v>68</v>
      </c>
      <c r="AK13" s="20">
        <v>3</v>
      </c>
      <c r="AL13" s="27" t="s">
        <v>69</v>
      </c>
      <c r="AM13" s="20">
        <v>3</v>
      </c>
      <c r="AN13" s="27" t="s">
        <v>70</v>
      </c>
      <c r="AO13" s="27">
        <v>3</v>
      </c>
      <c r="AP13" s="24">
        <f t="shared" si="4"/>
        <v>3</v>
      </c>
      <c r="AQ13" s="20"/>
      <c r="AR13" s="26">
        <f t="shared" si="5"/>
        <v>1.3333333333333333</v>
      </c>
      <c r="AS13" s="26" t="str">
        <f t="shared" si="6"/>
        <v>MEDIUM LOW</v>
      </c>
      <c r="AT13" s="29">
        <v>4</v>
      </c>
      <c r="AU13" s="26">
        <f t="shared" si="2"/>
        <v>8</v>
      </c>
      <c r="AV13" s="20" t="str">
        <f t="shared" si="7"/>
        <v>VERY HIGH RISK</v>
      </c>
    </row>
    <row r="14" spans="1:48" ht="142.5">
      <c r="A14" s="19" t="s">
        <v>171</v>
      </c>
      <c r="B14" s="20" t="s">
        <v>172</v>
      </c>
      <c r="C14" s="36" t="s">
        <v>214</v>
      </c>
      <c r="D14" s="19">
        <v>2</v>
      </c>
      <c r="E14" s="20" t="s">
        <v>80</v>
      </c>
      <c r="F14" s="20" t="s">
        <v>62</v>
      </c>
      <c r="G14" s="19" t="s">
        <v>100</v>
      </c>
      <c r="H14" s="20">
        <v>78</v>
      </c>
      <c r="I14" s="20">
        <v>709.82899999999995</v>
      </c>
      <c r="J14" s="20" t="s">
        <v>64</v>
      </c>
      <c r="K14" s="21">
        <v>166033.23782234956</v>
      </c>
      <c r="L14" s="20">
        <v>115.194</v>
      </c>
      <c r="M14" s="24">
        <v>19.5459</v>
      </c>
      <c r="N14" s="20">
        <v>2</v>
      </c>
      <c r="O14" s="20"/>
      <c r="P14" s="20">
        <v>78</v>
      </c>
      <c r="Q14" s="20">
        <v>5</v>
      </c>
      <c r="R14" s="22">
        <v>5.1575931232091692E-2</v>
      </c>
      <c r="S14" s="23">
        <v>4</v>
      </c>
      <c r="T14" s="31">
        <f>1-60%</f>
        <v>0.4</v>
      </c>
      <c r="U14" s="23">
        <v>4</v>
      </c>
      <c r="V14" s="22">
        <v>0.1005876063108157</v>
      </c>
      <c r="W14" s="24">
        <v>2</v>
      </c>
      <c r="X14" s="22">
        <v>0.16972820214446016</v>
      </c>
      <c r="Y14" s="20">
        <v>3</v>
      </c>
      <c r="Z14" s="24">
        <f t="shared" si="0"/>
        <v>3.6</v>
      </c>
      <c r="AA14" s="20"/>
      <c r="AB14" s="25">
        <f t="shared" si="1"/>
        <v>2.8</v>
      </c>
      <c r="AC14" s="26" t="str">
        <f t="shared" si="3"/>
        <v>MEDIUM</v>
      </c>
      <c r="AD14" s="27" t="s">
        <v>65</v>
      </c>
      <c r="AE14" s="28">
        <v>3</v>
      </c>
      <c r="AF14" s="27" t="s">
        <v>95</v>
      </c>
      <c r="AG14" s="20">
        <v>3</v>
      </c>
      <c r="AH14" s="27" t="s">
        <v>101</v>
      </c>
      <c r="AI14" s="20">
        <v>3</v>
      </c>
      <c r="AJ14" s="27" t="s">
        <v>68</v>
      </c>
      <c r="AK14" s="20">
        <v>3</v>
      </c>
      <c r="AL14" s="27" t="s">
        <v>69</v>
      </c>
      <c r="AM14" s="20">
        <v>3</v>
      </c>
      <c r="AN14" s="27" t="s">
        <v>70</v>
      </c>
      <c r="AO14" s="27">
        <v>3</v>
      </c>
      <c r="AP14" s="24">
        <f t="shared" si="4"/>
        <v>3</v>
      </c>
      <c r="AQ14" s="20"/>
      <c r="AR14" s="26">
        <f t="shared" si="5"/>
        <v>0.93333333333333324</v>
      </c>
      <c r="AS14" s="26" t="str">
        <f t="shared" si="6"/>
        <v>LOW</v>
      </c>
      <c r="AT14" s="29">
        <v>4</v>
      </c>
      <c r="AU14" s="26">
        <f t="shared" si="2"/>
        <v>8</v>
      </c>
      <c r="AV14" s="20" t="str">
        <f t="shared" si="7"/>
        <v>VERY HIGH RISK</v>
      </c>
    </row>
    <row r="15" spans="1:48" ht="142.5">
      <c r="A15" s="19" t="s">
        <v>171</v>
      </c>
      <c r="B15" s="20" t="s">
        <v>172</v>
      </c>
      <c r="C15" s="36" t="s">
        <v>214</v>
      </c>
      <c r="D15" s="19">
        <v>2</v>
      </c>
      <c r="E15" s="20" t="s">
        <v>143</v>
      </c>
      <c r="F15" s="20" t="s">
        <v>62</v>
      </c>
      <c r="G15" s="19" t="s">
        <v>102</v>
      </c>
      <c r="H15" s="20">
        <v>29</v>
      </c>
      <c r="I15" s="20">
        <v>108.9958</v>
      </c>
      <c r="J15" s="20" t="s">
        <v>64</v>
      </c>
      <c r="K15" s="21">
        <v>49950</v>
      </c>
      <c r="L15" s="20">
        <v>18.7532</v>
      </c>
      <c r="M15" s="24">
        <v>27.381799999999998</v>
      </c>
      <c r="N15" s="20">
        <v>2</v>
      </c>
      <c r="O15" s="20"/>
      <c r="P15" s="20">
        <v>29</v>
      </c>
      <c r="Q15" s="20">
        <v>5</v>
      </c>
      <c r="R15" s="22">
        <v>9.375E-2</v>
      </c>
      <c r="S15" s="23">
        <v>4</v>
      </c>
      <c r="T15" s="31">
        <f>1-70%</f>
        <v>0.30000000000000004</v>
      </c>
      <c r="U15" s="23">
        <v>3</v>
      </c>
      <c r="V15" s="22">
        <v>0.2642303648397461</v>
      </c>
      <c r="W15" s="24">
        <v>3</v>
      </c>
      <c r="X15" s="22">
        <v>0.37164734787945958</v>
      </c>
      <c r="Y15" s="20">
        <v>4</v>
      </c>
      <c r="Z15" s="24">
        <f t="shared" si="0"/>
        <v>3.8</v>
      </c>
      <c r="AA15" s="20"/>
      <c r="AB15" s="25">
        <f t="shared" si="1"/>
        <v>2.9</v>
      </c>
      <c r="AC15" s="26" t="str">
        <f t="shared" si="3"/>
        <v>MEDIUM</v>
      </c>
      <c r="AD15" s="27" t="s">
        <v>65</v>
      </c>
      <c r="AE15" s="28">
        <v>3</v>
      </c>
      <c r="AF15" s="27" t="s">
        <v>95</v>
      </c>
      <c r="AG15" s="20">
        <v>3</v>
      </c>
      <c r="AH15" s="27" t="s">
        <v>103</v>
      </c>
      <c r="AI15" s="20">
        <v>3</v>
      </c>
      <c r="AJ15" s="27" t="s">
        <v>68</v>
      </c>
      <c r="AK15" s="20">
        <v>3</v>
      </c>
      <c r="AL15" s="27" t="s">
        <v>69</v>
      </c>
      <c r="AM15" s="20">
        <v>3</v>
      </c>
      <c r="AN15" s="27" t="s">
        <v>70</v>
      </c>
      <c r="AO15" s="27">
        <v>3</v>
      </c>
      <c r="AP15" s="24">
        <f t="shared" si="4"/>
        <v>3</v>
      </c>
      <c r="AQ15" s="20"/>
      <c r="AR15" s="26">
        <f t="shared" si="5"/>
        <v>0.96666666666666667</v>
      </c>
      <c r="AS15" s="26" t="str">
        <f t="shared" si="6"/>
        <v>LOW</v>
      </c>
      <c r="AT15" s="29">
        <v>3</v>
      </c>
      <c r="AU15" s="26">
        <f t="shared" si="2"/>
        <v>6</v>
      </c>
      <c r="AV15" s="20" t="str">
        <f t="shared" si="7"/>
        <v>HIGH RISK</v>
      </c>
    </row>
    <row r="16" spans="1:48" ht="142.5">
      <c r="A16" s="19" t="s">
        <v>171</v>
      </c>
      <c r="B16" s="20" t="s">
        <v>172</v>
      </c>
      <c r="C16" s="36" t="s">
        <v>214</v>
      </c>
      <c r="D16" s="19">
        <v>2</v>
      </c>
      <c r="E16" s="20" t="s">
        <v>143</v>
      </c>
      <c r="F16" s="20" t="s">
        <v>62</v>
      </c>
      <c r="G16" s="19" t="s">
        <v>104</v>
      </c>
      <c r="H16" s="20">
        <v>300</v>
      </c>
      <c r="I16" s="20">
        <v>690.81399999999996</v>
      </c>
      <c r="J16" s="20" t="s">
        <v>64</v>
      </c>
      <c r="K16" s="21">
        <v>68619.327731092431</v>
      </c>
      <c r="L16" s="20">
        <v>36.408200000000001</v>
      </c>
      <c r="M16" s="24">
        <v>6.4523599999999997</v>
      </c>
      <c r="N16" s="20">
        <v>1</v>
      </c>
      <c r="O16" s="20"/>
      <c r="P16" s="20">
        <v>300</v>
      </c>
      <c r="Q16" s="20">
        <v>4</v>
      </c>
      <c r="R16" s="22">
        <v>3.7815126050420166E-2</v>
      </c>
      <c r="S16" s="23">
        <v>5</v>
      </c>
      <c r="T16" s="22">
        <f>1-55%</f>
        <v>0.44999999999999996</v>
      </c>
      <c r="U16" s="23">
        <v>4</v>
      </c>
      <c r="V16" s="22">
        <v>0.10335633035809928</v>
      </c>
      <c r="W16" s="24">
        <v>2</v>
      </c>
      <c r="X16" s="22">
        <v>0.18319258150529666</v>
      </c>
      <c r="Y16" s="20">
        <v>3</v>
      </c>
      <c r="Z16" s="24">
        <f t="shared" si="0"/>
        <v>3.6</v>
      </c>
      <c r="AA16" s="20"/>
      <c r="AB16" s="25">
        <f t="shared" si="1"/>
        <v>2.2999999999999998</v>
      </c>
      <c r="AC16" s="26" t="str">
        <f t="shared" si="3"/>
        <v>MEDIUM</v>
      </c>
      <c r="AD16" s="27" t="s">
        <v>65</v>
      </c>
      <c r="AE16" s="28">
        <v>3</v>
      </c>
      <c r="AF16" s="27" t="s">
        <v>73</v>
      </c>
      <c r="AG16" s="20">
        <v>3</v>
      </c>
      <c r="AH16" s="27" t="s">
        <v>105</v>
      </c>
      <c r="AI16" s="20">
        <v>3</v>
      </c>
      <c r="AJ16" s="27" t="s">
        <v>68</v>
      </c>
      <c r="AK16" s="20">
        <v>3</v>
      </c>
      <c r="AL16" s="27" t="s">
        <v>69</v>
      </c>
      <c r="AM16" s="20">
        <v>3</v>
      </c>
      <c r="AN16" s="27" t="s">
        <v>70</v>
      </c>
      <c r="AO16" s="27">
        <v>3</v>
      </c>
      <c r="AP16" s="24">
        <f t="shared" si="4"/>
        <v>3</v>
      </c>
      <c r="AQ16" s="20"/>
      <c r="AR16" s="26">
        <f t="shared" si="5"/>
        <v>0.76666666666666661</v>
      </c>
      <c r="AS16" s="26" t="str">
        <f t="shared" si="6"/>
        <v>LOW</v>
      </c>
      <c r="AT16" s="29">
        <v>4</v>
      </c>
      <c r="AU16" s="26">
        <f t="shared" si="2"/>
        <v>8</v>
      </c>
      <c r="AV16" s="20" t="str">
        <f t="shared" si="7"/>
        <v>VERY HIGH RISK</v>
      </c>
    </row>
    <row r="17" spans="1:48" ht="156.75">
      <c r="A17" s="19" t="s">
        <v>171</v>
      </c>
      <c r="B17" s="20" t="s">
        <v>172</v>
      </c>
      <c r="C17" s="36" t="s">
        <v>214</v>
      </c>
      <c r="D17" s="19">
        <v>2</v>
      </c>
      <c r="E17" s="39" t="s">
        <v>80</v>
      </c>
      <c r="F17" s="20" t="s">
        <v>62</v>
      </c>
      <c r="G17" s="19" t="s">
        <v>106</v>
      </c>
      <c r="H17" s="20">
        <v>200</v>
      </c>
      <c r="I17" s="20">
        <v>924.40899999999988</v>
      </c>
      <c r="J17" s="20" t="s">
        <v>64</v>
      </c>
      <c r="K17" s="21">
        <v>52838.709677419356</v>
      </c>
      <c r="L17" s="20">
        <v>13.7599</v>
      </c>
      <c r="M17" s="24">
        <v>2.0834600000000001</v>
      </c>
      <c r="N17" s="20">
        <v>1</v>
      </c>
      <c r="O17" s="20"/>
      <c r="P17" s="20">
        <v>200</v>
      </c>
      <c r="Q17" s="20">
        <v>3</v>
      </c>
      <c r="R17" s="22">
        <v>0</v>
      </c>
      <c r="S17" s="23">
        <v>5</v>
      </c>
      <c r="T17" s="22">
        <f>1-55%</f>
        <v>0.44999999999999996</v>
      </c>
      <c r="U17" s="23">
        <v>4</v>
      </c>
      <c r="V17" s="22">
        <v>6.0362891317587784E-2</v>
      </c>
      <c r="W17" s="24">
        <v>2</v>
      </c>
      <c r="X17" s="22">
        <v>0.28555974682202362</v>
      </c>
      <c r="Y17" s="20">
        <v>3</v>
      </c>
      <c r="Z17" s="24">
        <f t="shared" si="0"/>
        <v>3.4</v>
      </c>
      <c r="AA17" s="20"/>
      <c r="AB17" s="25">
        <f t="shared" si="1"/>
        <v>2.2000000000000002</v>
      </c>
      <c r="AC17" s="26" t="str">
        <f t="shared" si="3"/>
        <v>MEDIUM</v>
      </c>
      <c r="AD17" s="27" t="s">
        <v>65</v>
      </c>
      <c r="AE17" s="28">
        <v>3</v>
      </c>
      <c r="AF17" s="27" t="s">
        <v>66</v>
      </c>
      <c r="AG17" s="20">
        <v>3</v>
      </c>
      <c r="AH17" s="27" t="s">
        <v>107</v>
      </c>
      <c r="AI17" s="20">
        <v>3</v>
      </c>
      <c r="AJ17" s="27" t="s">
        <v>68</v>
      </c>
      <c r="AK17" s="20">
        <v>3</v>
      </c>
      <c r="AL17" s="27" t="s">
        <v>69</v>
      </c>
      <c r="AM17" s="20">
        <v>3</v>
      </c>
      <c r="AN17" s="27" t="s">
        <v>70</v>
      </c>
      <c r="AO17" s="27">
        <v>3</v>
      </c>
      <c r="AP17" s="24">
        <f t="shared" si="4"/>
        <v>3</v>
      </c>
      <c r="AQ17" s="20"/>
      <c r="AR17" s="26">
        <f t="shared" si="5"/>
        <v>0.73333333333333339</v>
      </c>
      <c r="AS17" s="26" t="str">
        <f t="shared" si="6"/>
        <v>LOW</v>
      </c>
      <c r="AT17" s="29">
        <v>3</v>
      </c>
      <c r="AU17" s="26">
        <f t="shared" si="2"/>
        <v>6</v>
      </c>
      <c r="AV17" s="20" t="str">
        <f t="shared" si="7"/>
        <v>HIGH RISK</v>
      </c>
    </row>
    <row r="18" spans="1:48" ht="142.5">
      <c r="A18" s="19" t="s">
        <v>171</v>
      </c>
      <c r="B18" s="20" t="s">
        <v>172</v>
      </c>
      <c r="C18" s="36" t="s">
        <v>214</v>
      </c>
      <c r="D18" s="19">
        <v>2</v>
      </c>
      <c r="E18" s="39" t="s">
        <v>80</v>
      </c>
      <c r="F18" s="20" t="s">
        <v>62</v>
      </c>
      <c r="G18" s="19" t="s">
        <v>108</v>
      </c>
      <c r="H18" s="20">
        <v>50</v>
      </c>
      <c r="I18" s="20">
        <v>215.767</v>
      </c>
      <c r="J18" s="20" t="s">
        <v>64</v>
      </c>
      <c r="K18" s="21">
        <v>20991.549295774646</v>
      </c>
      <c r="L18" s="20">
        <v>54.223799999999997</v>
      </c>
      <c r="M18" s="24">
        <v>46.716099999999997</v>
      </c>
      <c r="N18" s="20">
        <v>3</v>
      </c>
      <c r="O18" s="20"/>
      <c r="P18" s="20">
        <v>50</v>
      </c>
      <c r="Q18" s="20">
        <v>2</v>
      </c>
      <c r="R18" s="22">
        <v>0</v>
      </c>
      <c r="S18" s="23">
        <v>5</v>
      </c>
      <c r="T18" s="22">
        <f t="shared" ref="T18:T24" si="8">1-55%</f>
        <v>0.44999999999999996</v>
      </c>
      <c r="U18" s="23">
        <v>4</v>
      </c>
      <c r="V18" s="22">
        <v>0.24679399537464025</v>
      </c>
      <c r="W18" s="24">
        <v>3</v>
      </c>
      <c r="X18" s="22">
        <v>0.46205397488957994</v>
      </c>
      <c r="Y18" s="20">
        <v>4</v>
      </c>
      <c r="Z18" s="24">
        <f t="shared" si="0"/>
        <v>3.6</v>
      </c>
      <c r="AA18" s="20"/>
      <c r="AB18" s="25">
        <f t="shared" si="1"/>
        <v>3.3</v>
      </c>
      <c r="AC18" s="26" t="str">
        <f t="shared" si="3"/>
        <v>MEDIUM HIGH</v>
      </c>
      <c r="AD18" s="27" t="s">
        <v>65</v>
      </c>
      <c r="AE18" s="28">
        <v>3</v>
      </c>
      <c r="AF18" s="27" t="s">
        <v>66</v>
      </c>
      <c r="AG18" s="20">
        <v>3</v>
      </c>
      <c r="AH18" s="27" t="s">
        <v>103</v>
      </c>
      <c r="AI18" s="20">
        <v>3</v>
      </c>
      <c r="AJ18" s="27" t="s">
        <v>68</v>
      </c>
      <c r="AK18" s="20">
        <v>3</v>
      </c>
      <c r="AL18" s="27" t="s">
        <v>69</v>
      </c>
      <c r="AM18" s="20">
        <v>3</v>
      </c>
      <c r="AN18" s="27" t="s">
        <v>70</v>
      </c>
      <c r="AO18" s="27">
        <v>3</v>
      </c>
      <c r="AP18" s="24">
        <f t="shared" si="4"/>
        <v>3</v>
      </c>
      <c r="AQ18" s="20"/>
      <c r="AR18" s="26">
        <f t="shared" si="5"/>
        <v>1.0999999999999999</v>
      </c>
      <c r="AS18" s="26" t="str">
        <f t="shared" si="6"/>
        <v>MEDIUM LOW</v>
      </c>
      <c r="AT18" s="29">
        <v>4</v>
      </c>
      <c r="AU18" s="26">
        <f t="shared" si="2"/>
        <v>8</v>
      </c>
      <c r="AV18" s="20" t="str">
        <f t="shared" si="7"/>
        <v>VERY HIGH RISK</v>
      </c>
    </row>
    <row r="19" spans="1:48" ht="142.5">
      <c r="A19" s="19" t="s">
        <v>171</v>
      </c>
      <c r="B19" s="20" t="s">
        <v>172</v>
      </c>
      <c r="C19" s="36" t="s">
        <v>214</v>
      </c>
      <c r="D19" s="19">
        <v>2</v>
      </c>
      <c r="E19" s="38" t="s">
        <v>142</v>
      </c>
      <c r="F19" s="20" t="s">
        <v>62</v>
      </c>
      <c r="G19" s="19" t="s">
        <v>109</v>
      </c>
      <c r="H19" s="20">
        <v>85</v>
      </c>
      <c r="I19" s="20">
        <v>375.685</v>
      </c>
      <c r="J19" s="20" t="s">
        <v>64</v>
      </c>
      <c r="K19" s="21">
        <v>49539.633844631382</v>
      </c>
      <c r="L19" s="20">
        <v>5.3789199999999999</v>
      </c>
      <c r="M19" s="24">
        <v>1.76786</v>
      </c>
      <c r="N19" s="20">
        <v>1</v>
      </c>
      <c r="O19" s="20"/>
      <c r="P19" s="20">
        <v>85</v>
      </c>
      <c r="Q19" s="20">
        <v>5</v>
      </c>
      <c r="R19" s="22">
        <v>4.4532409698169226E-2</v>
      </c>
      <c r="S19" s="23">
        <v>5</v>
      </c>
      <c r="T19" s="22">
        <f t="shared" si="8"/>
        <v>0.44999999999999996</v>
      </c>
      <c r="U19" s="23">
        <v>4</v>
      </c>
      <c r="V19" s="22">
        <v>0.16138520302913342</v>
      </c>
      <c r="W19" s="24">
        <v>3</v>
      </c>
      <c r="X19" s="22">
        <v>0.19011405832013523</v>
      </c>
      <c r="Y19" s="20">
        <v>3</v>
      </c>
      <c r="Z19" s="24">
        <f t="shared" si="0"/>
        <v>4</v>
      </c>
      <c r="AA19" s="20"/>
      <c r="AB19" s="25">
        <f t="shared" si="1"/>
        <v>2.5</v>
      </c>
      <c r="AC19" s="26" t="str">
        <f t="shared" si="3"/>
        <v>MEDIUM</v>
      </c>
      <c r="AD19" s="27" t="s">
        <v>65</v>
      </c>
      <c r="AE19" s="28">
        <v>3</v>
      </c>
      <c r="AF19" s="27" t="s">
        <v>66</v>
      </c>
      <c r="AG19" s="20">
        <v>3</v>
      </c>
      <c r="AH19" s="27" t="s">
        <v>110</v>
      </c>
      <c r="AI19" s="20">
        <v>3</v>
      </c>
      <c r="AJ19" s="27" t="s">
        <v>68</v>
      </c>
      <c r="AK19" s="20">
        <v>3</v>
      </c>
      <c r="AL19" s="27" t="s">
        <v>69</v>
      </c>
      <c r="AM19" s="20">
        <v>3</v>
      </c>
      <c r="AN19" s="27" t="s">
        <v>70</v>
      </c>
      <c r="AO19" s="27">
        <v>3</v>
      </c>
      <c r="AP19" s="24">
        <f t="shared" si="4"/>
        <v>3</v>
      </c>
      <c r="AQ19" s="20"/>
      <c r="AR19" s="26">
        <f t="shared" si="5"/>
        <v>0.83333333333333337</v>
      </c>
      <c r="AS19" s="26" t="str">
        <f t="shared" si="6"/>
        <v>LOW</v>
      </c>
      <c r="AT19" s="29">
        <v>2</v>
      </c>
      <c r="AU19" s="26">
        <f t="shared" si="2"/>
        <v>4</v>
      </c>
      <c r="AV19" s="20" t="str">
        <f t="shared" si="7"/>
        <v>MODERATE RISK</v>
      </c>
    </row>
    <row r="20" spans="1:48" ht="142.5">
      <c r="A20" s="19" t="s">
        <v>171</v>
      </c>
      <c r="B20" s="20" t="s">
        <v>172</v>
      </c>
      <c r="C20" s="36" t="s">
        <v>214</v>
      </c>
      <c r="D20" s="19">
        <v>2</v>
      </c>
      <c r="E20" s="20" t="s">
        <v>143</v>
      </c>
      <c r="F20" s="20" t="s">
        <v>71</v>
      </c>
      <c r="G20" s="19" t="s">
        <v>111</v>
      </c>
      <c r="H20" s="20">
        <v>400</v>
      </c>
      <c r="I20" s="20">
        <v>1995.4369999999999</v>
      </c>
      <c r="J20" s="20" t="s">
        <v>87</v>
      </c>
      <c r="K20" s="21">
        <v>17222.857142857141</v>
      </c>
      <c r="L20" s="20">
        <v>1.5153700000000001</v>
      </c>
      <c r="M20" s="24">
        <v>8.99837E-2</v>
      </c>
      <c r="N20" s="20">
        <v>1</v>
      </c>
      <c r="O20" s="20"/>
      <c r="P20" s="20">
        <v>400</v>
      </c>
      <c r="Q20" s="20">
        <v>4</v>
      </c>
      <c r="R20" s="22">
        <v>4.2857142857142858E-2</v>
      </c>
      <c r="S20" s="23">
        <v>5</v>
      </c>
      <c r="T20" s="22">
        <f t="shared" si="8"/>
        <v>0.44999999999999996</v>
      </c>
      <c r="U20" s="23">
        <v>4</v>
      </c>
      <c r="V20" s="22">
        <v>3.1572031590072755E-2</v>
      </c>
      <c r="W20" s="24">
        <v>1</v>
      </c>
      <c r="X20" s="22">
        <v>0.15604952699584101</v>
      </c>
      <c r="Y20" s="20">
        <v>3</v>
      </c>
      <c r="Z20" s="24">
        <f t="shared" si="0"/>
        <v>3.4</v>
      </c>
      <c r="AA20" s="20"/>
      <c r="AB20" s="25">
        <f t="shared" si="1"/>
        <v>2.2000000000000002</v>
      </c>
      <c r="AC20" s="26" t="str">
        <f t="shared" si="3"/>
        <v>MEDIUM</v>
      </c>
      <c r="AD20" s="27" t="s">
        <v>76</v>
      </c>
      <c r="AE20" s="28">
        <v>4</v>
      </c>
      <c r="AF20" s="27" t="s">
        <v>88</v>
      </c>
      <c r="AG20" s="20">
        <v>4</v>
      </c>
      <c r="AH20" s="27" t="s">
        <v>112</v>
      </c>
      <c r="AI20" s="20">
        <v>3</v>
      </c>
      <c r="AJ20" s="27" t="s">
        <v>68</v>
      </c>
      <c r="AK20" s="20">
        <v>3</v>
      </c>
      <c r="AL20" s="27" t="s">
        <v>69</v>
      </c>
      <c r="AM20" s="20">
        <v>3</v>
      </c>
      <c r="AN20" s="27" t="s">
        <v>70</v>
      </c>
      <c r="AO20" s="27">
        <v>3</v>
      </c>
      <c r="AP20" s="24">
        <f t="shared" si="4"/>
        <v>3.3333333333333335</v>
      </c>
      <c r="AQ20" s="20"/>
      <c r="AR20" s="26">
        <f t="shared" si="5"/>
        <v>0.66</v>
      </c>
      <c r="AS20" s="26" t="str">
        <f t="shared" si="6"/>
        <v>LOW</v>
      </c>
      <c r="AT20" s="29">
        <v>2</v>
      </c>
      <c r="AU20" s="26">
        <f t="shared" si="2"/>
        <v>4</v>
      </c>
      <c r="AV20" s="20" t="str">
        <f t="shared" si="7"/>
        <v>MODERATE RISK</v>
      </c>
    </row>
    <row r="21" spans="1:48" ht="142.5">
      <c r="A21" s="19" t="s">
        <v>171</v>
      </c>
      <c r="B21" s="20" t="s">
        <v>172</v>
      </c>
      <c r="C21" s="36" t="s">
        <v>214</v>
      </c>
      <c r="D21" s="19">
        <v>2</v>
      </c>
      <c r="E21" s="19" t="s">
        <v>80</v>
      </c>
      <c r="F21" s="20" t="s">
        <v>62</v>
      </c>
      <c r="G21" s="19" t="s">
        <v>113</v>
      </c>
      <c r="H21" s="20">
        <v>260</v>
      </c>
      <c r="I21" s="20">
        <v>696.03599999999994</v>
      </c>
      <c r="J21" s="20" t="s">
        <v>64</v>
      </c>
      <c r="K21" s="21">
        <v>125375.06883604507</v>
      </c>
      <c r="L21" s="20">
        <v>36.352699999999999</v>
      </c>
      <c r="M21" s="24">
        <v>17.381900000000002</v>
      </c>
      <c r="N21" s="20">
        <v>2</v>
      </c>
      <c r="O21" s="20"/>
      <c r="P21" s="20">
        <v>260</v>
      </c>
      <c r="Q21" s="20">
        <v>4</v>
      </c>
      <c r="R21" s="22">
        <v>1.1264080100125156E-2</v>
      </c>
      <c r="S21" s="23">
        <v>5</v>
      </c>
      <c r="T21" s="22">
        <f t="shared" si="8"/>
        <v>0.44999999999999996</v>
      </c>
      <c r="U21" s="23">
        <v>4</v>
      </c>
      <c r="V21" s="22">
        <v>0.34437873903073979</v>
      </c>
      <c r="W21" s="24">
        <v>4</v>
      </c>
      <c r="X21" s="22">
        <v>1.6362999249582065E-4</v>
      </c>
      <c r="Y21" s="20">
        <v>0</v>
      </c>
      <c r="Z21" s="24">
        <f t="shared" si="0"/>
        <v>3.4</v>
      </c>
      <c r="AA21" s="20"/>
      <c r="AB21" s="25">
        <f t="shared" si="1"/>
        <v>2.7</v>
      </c>
      <c r="AC21" s="26" t="str">
        <f t="shared" si="3"/>
        <v>MEDIUM</v>
      </c>
      <c r="AD21" s="27" t="s">
        <v>65</v>
      </c>
      <c r="AE21" s="28">
        <v>3</v>
      </c>
      <c r="AF21" s="27" t="s">
        <v>66</v>
      </c>
      <c r="AG21" s="20">
        <v>3</v>
      </c>
      <c r="AH21" s="27" t="s">
        <v>101</v>
      </c>
      <c r="AI21" s="20">
        <v>3</v>
      </c>
      <c r="AJ21" s="27" t="s">
        <v>68</v>
      </c>
      <c r="AK21" s="20">
        <v>3</v>
      </c>
      <c r="AL21" s="27" t="s">
        <v>69</v>
      </c>
      <c r="AM21" s="20">
        <v>3</v>
      </c>
      <c r="AN21" s="27" t="s">
        <v>70</v>
      </c>
      <c r="AO21" s="27">
        <v>3</v>
      </c>
      <c r="AP21" s="24">
        <f t="shared" si="4"/>
        <v>3</v>
      </c>
      <c r="AQ21" s="20"/>
      <c r="AR21" s="26">
        <f t="shared" si="5"/>
        <v>0.9</v>
      </c>
      <c r="AS21" s="26" t="str">
        <f t="shared" si="6"/>
        <v>LOW</v>
      </c>
      <c r="AT21" s="29">
        <v>2</v>
      </c>
      <c r="AU21" s="26">
        <f t="shared" si="2"/>
        <v>4</v>
      </c>
      <c r="AV21" s="20" t="str">
        <f t="shared" si="7"/>
        <v>MODERATE RISK</v>
      </c>
    </row>
    <row r="22" spans="1:48" ht="142.5">
      <c r="A22" s="19" t="s">
        <v>171</v>
      </c>
      <c r="B22" s="20" t="s">
        <v>172</v>
      </c>
      <c r="C22" s="36" t="s">
        <v>214</v>
      </c>
      <c r="D22" s="19">
        <v>2</v>
      </c>
      <c r="E22" s="19" t="s">
        <v>80</v>
      </c>
      <c r="F22" s="20" t="s">
        <v>62</v>
      </c>
      <c r="G22" s="19" t="s">
        <v>114</v>
      </c>
      <c r="H22" s="20">
        <v>320</v>
      </c>
      <c r="I22" s="20">
        <v>27.0639</v>
      </c>
      <c r="J22" s="20" t="s">
        <v>87</v>
      </c>
      <c r="K22" s="21">
        <v>30000</v>
      </c>
      <c r="L22" s="20">
        <v>18.5932</v>
      </c>
      <c r="M22" s="24">
        <v>68.701099999999997</v>
      </c>
      <c r="N22" s="20">
        <v>4</v>
      </c>
      <c r="O22" s="20"/>
      <c r="P22" s="20">
        <v>320</v>
      </c>
      <c r="Q22" s="20">
        <v>3</v>
      </c>
      <c r="R22" s="22">
        <v>0</v>
      </c>
      <c r="S22" s="23">
        <v>5</v>
      </c>
      <c r="T22" s="22">
        <f t="shared" si="8"/>
        <v>0.44999999999999996</v>
      </c>
      <c r="U22" s="23">
        <v>4</v>
      </c>
      <c r="V22" s="22">
        <v>0.22169753804883996</v>
      </c>
      <c r="W22" s="24">
        <v>3</v>
      </c>
      <c r="X22" s="22">
        <v>0</v>
      </c>
      <c r="Y22" s="20">
        <v>0</v>
      </c>
      <c r="Z22" s="24">
        <f t="shared" si="0"/>
        <v>3</v>
      </c>
      <c r="AA22" s="20"/>
      <c r="AB22" s="25">
        <f t="shared" si="1"/>
        <v>3.5</v>
      </c>
      <c r="AC22" s="26" t="str">
        <f t="shared" si="3"/>
        <v>MEDIUM HIGH</v>
      </c>
      <c r="AD22" s="27" t="s">
        <v>76</v>
      </c>
      <c r="AE22" s="28">
        <v>4</v>
      </c>
      <c r="AF22" s="27" t="s">
        <v>88</v>
      </c>
      <c r="AG22" s="20">
        <v>4</v>
      </c>
      <c r="AH22" s="27"/>
      <c r="AI22" s="20">
        <v>3</v>
      </c>
      <c r="AJ22" s="27" t="s">
        <v>68</v>
      </c>
      <c r="AK22" s="20">
        <v>3</v>
      </c>
      <c r="AL22" s="27" t="s">
        <v>69</v>
      </c>
      <c r="AM22" s="20">
        <v>3</v>
      </c>
      <c r="AN22" s="27" t="s">
        <v>70</v>
      </c>
      <c r="AO22" s="27">
        <v>3</v>
      </c>
      <c r="AP22" s="24">
        <f t="shared" si="4"/>
        <v>3.3333333333333335</v>
      </c>
      <c r="AQ22" s="20"/>
      <c r="AR22" s="26">
        <f t="shared" si="5"/>
        <v>1.05</v>
      </c>
      <c r="AS22" s="26" t="str">
        <f t="shared" si="6"/>
        <v>MEDIUM LOW</v>
      </c>
      <c r="AT22" s="29">
        <v>4</v>
      </c>
      <c r="AU22" s="26">
        <f t="shared" si="2"/>
        <v>8</v>
      </c>
      <c r="AV22" s="20" t="str">
        <f t="shared" si="7"/>
        <v>VERY HIGH RISK</v>
      </c>
    </row>
    <row r="23" spans="1:48" ht="142.5">
      <c r="A23" s="19" t="s">
        <v>171</v>
      </c>
      <c r="B23" s="20" t="s">
        <v>172</v>
      </c>
      <c r="C23" s="36" t="s">
        <v>214</v>
      </c>
      <c r="D23" s="19">
        <v>2</v>
      </c>
      <c r="E23" s="20" t="s">
        <v>142</v>
      </c>
      <c r="F23" s="20" t="s">
        <v>71</v>
      </c>
      <c r="G23" s="19" t="s">
        <v>115</v>
      </c>
      <c r="H23" s="20">
        <v>750</v>
      </c>
      <c r="I23" s="20">
        <v>786.22</v>
      </c>
      <c r="J23" s="20" t="s">
        <v>64</v>
      </c>
      <c r="K23" s="21">
        <v>10345.234933515863</v>
      </c>
      <c r="L23" s="20">
        <v>1.8417300000000001</v>
      </c>
      <c r="M23" s="24">
        <v>0.29059299999999999</v>
      </c>
      <c r="N23" s="20">
        <v>1</v>
      </c>
      <c r="O23" s="20"/>
      <c r="P23" s="20">
        <v>750</v>
      </c>
      <c r="Q23" s="20">
        <v>5</v>
      </c>
      <c r="R23" s="22">
        <v>0</v>
      </c>
      <c r="S23" s="23">
        <v>5</v>
      </c>
      <c r="T23" s="22">
        <f t="shared" si="8"/>
        <v>0.44999999999999996</v>
      </c>
      <c r="U23" s="23">
        <v>4</v>
      </c>
      <c r="V23" s="22">
        <v>9.1088473964030414E-2</v>
      </c>
      <c r="W23" s="24">
        <v>2</v>
      </c>
      <c r="X23" s="22">
        <v>0.19388466332578669</v>
      </c>
      <c r="Y23" s="20">
        <v>3</v>
      </c>
      <c r="Z23" s="24">
        <f t="shared" si="0"/>
        <v>3.8</v>
      </c>
      <c r="AA23" s="20"/>
      <c r="AB23" s="25">
        <f t="shared" si="1"/>
        <v>2.4</v>
      </c>
      <c r="AC23" s="26" t="str">
        <f t="shared" si="3"/>
        <v>MEDIUM</v>
      </c>
      <c r="AD23" s="27" t="s">
        <v>65</v>
      </c>
      <c r="AE23" s="28">
        <v>3</v>
      </c>
      <c r="AF23" s="27" t="s">
        <v>116</v>
      </c>
      <c r="AG23" s="20">
        <v>3</v>
      </c>
      <c r="AH23" s="27" t="s">
        <v>101</v>
      </c>
      <c r="AI23" s="20">
        <v>3</v>
      </c>
      <c r="AJ23" s="27" t="s">
        <v>68</v>
      </c>
      <c r="AK23" s="20">
        <v>3</v>
      </c>
      <c r="AL23" s="27" t="s">
        <v>69</v>
      </c>
      <c r="AM23" s="20">
        <v>3</v>
      </c>
      <c r="AN23" s="27" t="s">
        <v>70</v>
      </c>
      <c r="AO23" s="27">
        <v>3</v>
      </c>
      <c r="AP23" s="24">
        <f t="shared" si="4"/>
        <v>3</v>
      </c>
      <c r="AQ23" s="20"/>
      <c r="AR23" s="26">
        <f t="shared" si="5"/>
        <v>0.79999999999999993</v>
      </c>
      <c r="AS23" s="26" t="str">
        <f t="shared" si="6"/>
        <v>LOW</v>
      </c>
      <c r="AT23" s="29">
        <v>3</v>
      </c>
      <c r="AU23" s="26">
        <f t="shared" si="2"/>
        <v>6</v>
      </c>
      <c r="AV23" s="20" t="str">
        <f t="shared" si="7"/>
        <v>HIGH RISK</v>
      </c>
    </row>
    <row r="24" spans="1:48" ht="142.5">
      <c r="A24" s="19" t="s">
        <v>171</v>
      </c>
      <c r="B24" s="20" t="s">
        <v>172</v>
      </c>
      <c r="C24" s="36" t="s">
        <v>214</v>
      </c>
      <c r="D24" s="19">
        <v>2</v>
      </c>
      <c r="E24" s="20" t="s">
        <v>143</v>
      </c>
      <c r="F24" s="20" t="s">
        <v>62</v>
      </c>
      <c r="G24" s="19" t="s">
        <v>117</v>
      </c>
      <c r="H24" s="20">
        <v>200</v>
      </c>
      <c r="I24" s="20">
        <v>431.77099999999996</v>
      </c>
      <c r="J24" s="20" t="s">
        <v>64</v>
      </c>
      <c r="K24" s="21">
        <v>75681.203007518794</v>
      </c>
      <c r="L24" s="20">
        <v>37.2926</v>
      </c>
      <c r="M24" s="24">
        <v>29.7743</v>
      </c>
      <c r="N24" s="20">
        <v>2</v>
      </c>
      <c r="O24" s="20"/>
      <c r="P24" s="20">
        <v>200</v>
      </c>
      <c r="Q24" s="20">
        <v>3</v>
      </c>
      <c r="R24" s="22">
        <v>3.3834586466165412E-2</v>
      </c>
      <c r="S24" s="23">
        <v>5</v>
      </c>
      <c r="T24" s="22">
        <f t="shared" si="8"/>
        <v>0.44999999999999996</v>
      </c>
      <c r="U24" s="23">
        <v>4</v>
      </c>
      <c r="V24" s="22">
        <v>0.18482019403804334</v>
      </c>
      <c r="W24" s="24">
        <v>3</v>
      </c>
      <c r="X24" s="22">
        <v>0.70991335684888524</v>
      </c>
      <c r="Y24" s="20">
        <v>5</v>
      </c>
      <c r="Z24" s="24">
        <f t="shared" si="0"/>
        <v>4</v>
      </c>
      <c r="AA24" s="20"/>
      <c r="AB24" s="25">
        <f t="shared" si="1"/>
        <v>3</v>
      </c>
      <c r="AC24" s="26" t="str">
        <f t="shared" si="3"/>
        <v>MEDIUM</v>
      </c>
      <c r="AD24" s="27" t="s">
        <v>65</v>
      </c>
      <c r="AE24" s="28">
        <v>3</v>
      </c>
      <c r="AF24" s="27" t="s">
        <v>116</v>
      </c>
      <c r="AG24" s="20">
        <v>3</v>
      </c>
      <c r="AH24" s="27" t="s">
        <v>101</v>
      </c>
      <c r="AI24" s="20">
        <v>3</v>
      </c>
      <c r="AJ24" s="27" t="s">
        <v>68</v>
      </c>
      <c r="AK24" s="20">
        <v>3</v>
      </c>
      <c r="AL24" s="27" t="s">
        <v>69</v>
      </c>
      <c r="AM24" s="20">
        <v>3</v>
      </c>
      <c r="AN24" s="27" t="s">
        <v>70</v>
      </c>
      <c r="AO24" s="27">
        <v>3</v>
      </c>
      <c r="AP24" s="24">
        <f t="shared" si="4"/>
        <v>3</v>
      </c>
      <c r="AQ24" s="20"/>
      <c r="AR24" s="26">
        <f t="shared" si="5"/>
        <v>1</v>
      </c>
      <c r="AS24" s="26" t="str">
        <f t="shared" si="6"/>
        <v>LOW</v>
      </c>
      <c r="AT24" s="29">
        <v>3</v>
      </c>
      <c r="AU24" s="26">
        <f t="shared" si="2"/>
        <v>6</v>
      </c>
      <c r="AV24" s="20" t="str">
        <f t="shared" si="7"/>
        <v>HIGH RISK</v>
      </c>
    </row>
    <row r="25" spans="1:48" ht="156.75">
      <c r="A25" s="19" t="s">
        <v>171</v>
      </c>
      <c r="B25" s="20" t="s">
        <v>172</v>
      </c>
      <c r="C25" s="36" t="s">
        <v>214</v>
      </c>
      <c r="D25" s="19">
        <v>2</v>
      </c>
      <c r="E25" s="20" t="s">
        <v>80</v>
      </c>
      <c r="F25" s="20" t="s">
        <v>62</v>
      </c>
      <c r="G25" s="19" t="s">
        <v>118</v>
      </c>
      <c r="H25" s="20">
        <v>320</v>
      </c>
      <c r="I25" s="20">
        <v>1964.8580000000002</v>
      </c>
      <c r="J25" s="20" t="s">
        <v>64</v>
      </c>
      <c r="K25" s="21">
        <v>25855.555555555551</v>
      </c>
      <c r="L25" s="20">
        <v>8.0793999999999997</v>
      </c>
      <c r="M25" s="24">
        <v>0.59585200000000005</v>
      </c>
      <c r="N25" s="20">
        <v>1</v>
      </c>
      <c r="O25" s="20"/>
      <c r="P25" s="20">
        <v>320</v>
      </c>
      <c r="Q25" s="20">
        <v>4</v>
      </c>
      <c r="R25" s="22">
        <v>2.7777777777777776E-2</v>
      </c>
      <c r="S25" s="23">
        <v>5</v>
      </c>
      <c r="T25" s="22">
        <v>0.55000000000000004</v>
      </c>
      <c r="U25" s="23">
        <v>5</v>
      </c>
      <c r="V25" s="32">
        <v>4.9469223730162687E-2</v>
      </c>
      <c r="W25" s="33">
        <v>1</v>
      </c>
      <c r="X25" s="32">
        <v>0.30990432896423048</v>
      </c>
      <c r="Y25" s="20"/>
      <c r="Z25" s="24">
        <f t="shared" si="0"/>
        <v>3</v>
      </c>
      <c r="AA25" s="20"/>
      <c r="AB25" s="25">
        <f t="shared" si="1"/>
        <v>2</v>
      </c>
      <c r="AC25" s="26" t="str">
        <f t="shared" si="3"/>
        <v>MEDIUM LOW</v>
      </c>
      <c r="AD25" s="27" t="s">
        <v>65</v>
      </c>
      <c r="AE25" s="28">
        <v>3</v>
      </c>
      <c r="AF25" s="27" t="s">
        <v>116</v>
      </c>
      <c r="AG25" s="20">
        <v>3</v>
      </c>
      <c r="AH25" s="27" t="s">
        <v>119</v>
      </c>
      <c r="AI25" s="20">
        <v>3</v>
      </c>
      <c r="AJ25" s="27" t="s">
        <v>68</v>
      </c>
      <c r="AK25" s="20">
        <v>3</v>
      </c>
      <c r="AL25" s="27" t="s">
        <v>69</v>
      </c>
      <c r="AM25" s="20">
        <v>3</v>
      </c>
      <c r="AN25" s="27" t="s">
        <v>70</v>
      </c>
      <c r="AO25" s="27">
        <v>3</v>
      </c>
      <c r="AP25" s="24">
        <f t="shared" si="4"/>
        <v>3</v>
      </c>
      <c r="AQ25" s="20"/>
      <c r="AR25" s="26">
        <f t="shared" si="5"/>
        <v>0.66666666666666663</v>
      </c>
      <c r="AS25" s="26" t="str">
        <f t="shared" si="6"/>
        <v>LOW</v>
      </c>
      <c r="AT25" s="29">
        <v>4</v>
      </c>
      <c r="AU25" s="26">
        <f t="shared" si="2"/>
        <v>8</v>
      </c>
      <c r="AV25" s="20" t="str">
        <f t="shared" si="7"/>
        <v>VERY HIGH RISK</v>
      </c>
    </row>
    <row r="26" spans="1:48" ht="142.5">
      <c r="A26" s="19" t="s">
        <v>171</v>
      </c>
      <c r="B26" s="20" t="s">
        <v>172</v>
      </c>
      <c r="C26" s="36" t="s">
        <v>214</v>
      </c>
      <c r="D26" s="19">
        <v>2</v>
      </c>
      <c r="E26" s="20" t="s">
        <v>142</v>
      </c>
      <c r="F26" s="20" t="s">
        <v>71</v>
      </c>
      <c r="G26" s="19" t="s">
        <v>120</v>
      </c>
      <c r="H26" s="20">
        <v>170</v>
      </c>
      <c r="I26" s="20">
        <v>133.42339999999999</v>
      </c>
      <c r="J26" s="20" t="s">
        <v>121</v>
      </c>
      <c r="K26" s="21">
        <v>4873.333333333333</v>
      </c>
      <c r="L26" s="20">
        <v>4.2868599999999999</v>
      </c>
      <c r="M26" s="24">
        <v>5.2225700000000002</v>
      </c>
      <c r="N26" s="20">
        <v>1</v>
      </c>
      <c r="O26" s="20"/>
      <c r="P26" s="20">
        <v>170</v>
      </c>
      <c r="Q26" s="20">
        <v>1</v>
      </c>
      <c r="R26" s="22">
        <v>0</v>
      </c>
      <c r="S26" s="23">
        <v>5</v>
      </c>
      <c r="T26" s="22">
        <v>0.55000000000000004</v>
      </c>
      <c r="U26" s="23">
        <v>5</v>
      </c>
      <c r="V26" s="32">
        <v>0.80945321435370421</v>
      </c>
      <c r="W26" s="33">
        <v>5</v>
      </c>
      <c r="X26" s="32">
        <v>0.38479082379852414</v>
      </c>
      <c r="Y26" s="20">
        <v>4</v>
      </c>
      <c r="Z26" s="24">
        <f t="shared" si="0"/>
        <v>4</v>
      </c>
      <c r="AA26" s="20"/>
      <c r="AB26" s="25">
        <f t="shared" si="1"/>
        <v>2.5</v>
      </c>
      <c r="AC26" s="26" t="str">
        <f t="shared" si="3"/>
        <v>MEDIUM</v>
      </c>
      <c r="AD26" s="27" t="s">
        <v>76</v>
      </c>
      <c r="AE26" s="28">
        <v>4</v>
      </c>
      <c r="AF26" s="27" t="s">
        <v>88</v>
      </c>
      <c r="AG26" s="20">
        <v>4</v>
      </c>
      <c r="AH26" s="27" t="s">
        <v>122</v>
      </c>
      <c r="AI26" s="20">
        <v>3</v>
      </c>
      <c r="AJ26" s="27" t="s">
        <v>68</v>
      </c>
      <c r="AK26" s="20">
        <v>3</v>
      </c>
      <c r="AL26" s="27" t="s">
        <v>69</v>
      </c>
      <c r="AM26" s="20">
        <v>3</v>
      </c>
      <c r="AN26" s="27" t="s">
        <v>70</v>
      </c>
      <c r="AO26" s="27">
        <v>3</v>
      </c>
      <c r="AP26" s="24">
        <f t="shared" si="4"/>
        <v>3.3333333333333335</v>
      </c>
      <c r="AQ26" s="20"/>
      <c r="AR26" s="26">
        <f t="shared" si="5"/>
        <v>0.75</v>
      </c>
      <c r="AS26" s="26" t="str">
        <f t="shared" si="6"/>
        <v>LOW</v>
      </c>
      <c r="AT26" s="29">
        <v>3</v>
      </c>
      <c r="AU26" s="26">
        <f t="shared" si="2"/>
        <v>6</v>
      </c>
      <c r="AV26" s="20" t="str">
        <f t="shared" si="7"/>
        <v>HIGH RISK</v>
      </c>
    </row>
    <row r="27" spans="1:48" ht="142.5">
      <c r="A27" s="19" t="s">
        <v>171</v>
      </c>
      <c r="B27" s="20" t="s">
        <v>172</v>
      </c>
      <c r="C27" s="36" t="s">
        <v>214</v>
      </c>
      <c r="D27" s="19">
        <v>2</v>
      </c>
      <c r="E27" s="19" t="s">
        <v>142</v>
      </c>
      <c r="F27" s="20" t="s">
        <v>62</v>
      </c>
      <c r="G27" s="19" t="s">
        <v>123</v>
      </c>
      <c r="H27" s="20">
        <v>200</v>
      </c>
      <c r="I27" s="20">
        <v>230.672</v>
      </c>
      <c r="J27" s="20" t="s">
        <v>87</v>
      </c>
      <c r="K27" s="21">
        <v>7200</v>
      </c>
      <c r="L27" s="20">
        <v>168.70699999999999</v>
      </c>
      <c r="M27" s="24">
        <v>86.122900000000001</v>
      </c>
      <c r="N27" s="20">
        <v>5</v>
      </c>
      <c r="O27" s="20"/>
      <c r="P27" s="20">
        <v>200</v>
      </c>
      <c r="Q27" s="20">
        <v>1</v>
      </c>
      <c r="R27" s="22">
        <v>0</v>
      </c>
      <c r="S27" s="23">
        <v>5</v>
      </c>
      <c r="T27" s="31">
        <f>1-60%</f>
        <v>0.4</v>
      </c>
      <c r="U27" s="23">
        <v>4</v>
      </c>
      <c r="V27" s="32">
        <v>1.30054796420892E-2</v>
      </c>
      <c r="W27" s="33">
        <v>1</v>
      </c>
      <c r="X27" s="32">
        <v>0.15078119581050148</v>
      </c>
      <c r="Y27" s="20">
        <v>2</v>
      </c>
      <c r="Z27" s="24">
        <f t="shared" si="0"/>
        <v>2.6</v>
      </c>
      <c r="AA27" s="20"/>
      <c r="AB27" s="25">
        <f t="shared" si="1"/>
        <v>3.8</v>
      </c>
      <c r="AC27" s="26" t="str">
        <f t="shared" si="3"/>
        <v>MEDIUM HIGH</v>
      </c>
      <c r="AD27" s="27" t="s">
        <v>76</v>
      </c>
      <c r="AE27" s="28">
        <v>4</v>
      </c>
      <c r="AF27" s="27" t="s">
        <v>88</v>
      </c>
      <c r="AG27" s="20">
        <v>4</v>
      </c>
      <c r="AH27" s="27"/>
      <c r="AI27" s="20">
        <v>3</v>
      </c>
      <c r="AJ27" s="27" t="s">
        <v>68</v>
      </c>
      <c r="AK27" s="20">
        <v>3</v>
      </c>
      <c r="AL27" s="27" t="s">
        <v>69</v>
      </c>
      <c r="AM27" s="20">
        <v>3</v>
      </c>
      <c r="AN27" s="27" t="s">
        <v>70</v>
      </c>
      <c r="AO27" s="27">
        <v>3</v>
      </c>
      <c r="AP27" s="24">
        <f t="shared" si="4"/>
        <v>3.3333333333333335</v>
      </c>
      <c r="AQ27" s="20"/>
      <c r="AR27" s="26">
        <f t="shared" si="5"/>
        <v>1.1399999999999999</v>
      </c>
      <c r="AS27" s="26" t="str">
        <f t="shared" si="6"/>
        <v>MEDIUM LOW</v>
      </c>
      <c r="AT27" s="29">
        <v>4</v>
      </c>
      <c r="AU27" s="26">
        <f t="shared" si="2"/>
        <v>8</v>
      </c>
      <c r="AV27" s="20" t="str">
        <f t="shared" si="7"/>
        <v>VERY HIGH RISK</v>
      </c>
    </row>
    <row r="28" spans="1:48" ht="142.5">
      <c r="A28" s="19" t="s">
        <v>171</v>
      </c>
      <c r="B28" s="20" t="s">
        <v>172</v>
      </c>
      <c r="C28" s="36" t="s">
        <v>214</v>
      </c>
      <c r="D28" s="19">
        <v>2</v>
      </c>
      <c r="E28" s="19" t="s">
        <v>142</v>
      </c>
      <c r="F28" s="20" t="s">
        <v>62</v>
      </c>
      <c r="G28" s="19" t="s">
        <v>124</v>
      </c>
      <c r="H28" s="20">
        <v>131</v>
      </c>
      <c r="I28" s="20">
        <v>289.04919999999998</v>
      </c>
      <c r="J28" s="20" t="s">
        <v>64</v>
      </c>
      <c r="K28" s="21">
        <v>24336</v>
      </c>
      <c r="L28" s="20">
        <v>132.57</v>
      </c>
      <c r="M28" s="24">
        <v>54.369199999999999</v>
      </c>
      <c r="N28" s="20">
        <v>4</v>
      </c>
      <c r="O28" s="20"/>
      <c r="P28" s="20">
        <v>131</v>
      </c>
      <c r="Q28" s="20">
        <v>5</v>
      </c>
      <c r="R28" s="22">
        <v>0</v>
      </c>
      <c r="S28" s="23">
        <v>5</v>
      </c>
      <c r="T28" s="22">
        <v>0.55000000000000004</v>
      </c>
      <c r="U28" s="23">
        <v>5</v>
      </c>
      <c r="V28" s="32">
        <v>0.20757711835908904</v>
      </c>
      <c r="W28" s="33">
        <v>3</v>
      </c>
      <c r="X28" s="32">
        <v>0.15643080831913739</v>
      </c>
      <c r="Y28" s="20">
        <v>3</v>
      </c>
      <c r="Z28" s="24">
        <f t="shared" si="0"/>
        <v>4.2</v>
      </c>
      <c r="AA28" s="20"/>
      <c r="AB28" s="25">
        <f t="shared" si="1"/>
        <v>4.0999999999999996</v>
      </c>
      <c r="AC28" s="26" t="str">
        <f t="shared" si="3"/>
        <v>HIGH</v>
      </c>
      <c r="AD28" s="27" t="s">
        <v>65</v>
      </c>
      <c r="AE28" s="28">
        <v>3</v>
      </c>
      <c r="AF28" s="27" t="s">
        <v>125</v>
      </c>
      <c r="AG28" s="20">
        <v>3</v>
      </c>
      <c r="AH28" s="27" t="s">
        <v>126</v>
      </c>
      <c r="AI28" s="20">
        <v>3</v>
      </c>
      <c r="AJ28" s="27" t="s">
        <v>68</v>
      </c>
      <c r="AK28" s="20">
        <v>3</v>
      </c>
      <c r="AL28" s="27" t="s">
        <v>69</v>
      </c>
      <c r="AM28" s="20">
        <v>3</v>
      </c>
      <c r="AN28" s="27" t="s">
        <v>70</v>
      </c>
      <c r="AO28" s="27">
        <v>3</v>
      </c>
      <c r="AP28" s="24">
        <f t="shared" si="4"/>
        <v>3</v>
      </c>
      <c r="AQ28" s="20"/>
      <c r="AR28" s="26">
        <f t="shared" si="5"/>
        <v>1.3666666666666665</v>
      </c>
      <c r="AS28" s="26" t="str">
        <f t="shared" si="6"/>
        <v>MEDIUM LOW</v>
      </c>
      <c r="AT28" s="29">
        <v>4</v>
      </c>
      <c r="AU28" s="26">
        <f t="shared" si="2"/>
        <v>8</v>
      </c>
      <c r="AV28" s="20" t="str">
        <f t="shared" si="7"/>
        <v>VERY HIGH RISK</v>
      </c>
    </row>
    <row r="29" spans="1:48" ht="142.5">
      <c r="A29" s="19" t="s">
        <v>171</v>
      </c>
      <c r="B29" s="20" t="s">
        <v>172</v>
      </c>
      <c r="C29" s="36" t="s">
        <v>214</v>
      </c>
      <c r="D29" s="19">
        <v>2</v>
      </c>
      <c r="E29" s="20" t="s">
        <v>143</v>
      </c>
      <c r="F29" s="20" t="s">
        <v>62</v>
      </c>
      <c r="G29" s="19" t="s">
        <v>128</v>
      </c>
      <c r="H29" s="20">
        <v>380</v>
      </c>
      <c r="I29" s="20">
        <v>771.8309999999999</v>
      </c>
      <c r="J29" s="20" t="s">
        <v>64</v>
      </c>
      <c r="K29" s="21">
        <v>172879.70479704798</v>
      </c>
      <c r="L29" s="20">
        <v>7.6590000000000005E-2</v>
      </c>
      <c r="M29" s="24">
        <v>1.78344E-2</v>
      </c>
      <c r="N29" s="20">
        <v>1</v>
      </c>
      <c r="O29" s="20"/>
      <c r="P29" s="20">
        <v>380</v>
      </c>
      <c r="Q29" s="20">
        <v>0</v>
      </c>
      <c r="R29" s="22">
        <v>1.6605166051660517E-2</v>
      </c>
      <c r="S29" s="23">
        <v>5</v>
      </c>
      <c r="T29" s="22">
        <v>0.55000000000000004</v>
      </c>
      <c r="U29" s="23">
        <v>5</v>
      </c>
      <c r="V29" s="32">
        <v>0.21066787936737449</v>
      </c>
      <c r="W29" s="33">
        <v>3</v>
      </c>
      <c r="X29" s="32">
        <v>0.44359581307306911</v>
      </c>
      <c r="Y29" s="20">
        <v>4</v>
      </c>
      <c r="Z29" s="24">
        <f t="shared" si="0"/>
        <v>3.4</v>
      </c>
      <c r="AA29" s="20"/>
      <c r="AB29" s="25">
        <f t="shared" si="1"/>
        <v>2.2000000000000002</v>
      </c>
      <c r="AC29" s="26" t="str">
        <f t="shared" si="3"/>
        <v>MEDIUM</v>
      </c>
      <c r="AD29" s="27" t="s">
        <v>65</v>
      </c>
      <c r="AE29" s="28">
        <v>3</v>
      </c>
      <c r="AF29" s="27" t="s">
        <v>95</v>
      </c>
      <c r="AG29" s="20">
        <v>3</v>
      </c>
      <c r="AH29" s="27" t="s">
        <v>129</v>
      </c>
      <c r="AI29" s="20">
        <v>3</v>
      </c>
      <c r="AJ29" s="27" t="s">
        <v>68</v>
      </c>
      <c r="AK29" s="20">
        <v>3</v>
      </c>
      <c r="AL29" s="27" t="s">
        <v>69</v>
      </c>
      <c r="AM29" s="20">
        <v>3</v>
      </c>
      <c r="AN29" s="27" t="s">
        <v>70</v>
      </c>
      <c r="AO29" s="27">
        <v>3</v>
      </c>
      <c r="AP29" s="24">
        <f t="shared" si="4"/>
        <v>3</v>
      </c>
      <c r="AQ29" s="20"/>
      <c r="AR29" s="26">
        <f t="shared" si="5"/>
        <v>0.73333333333333339</v>
      </c>
      <c r="AS29" s="26" t="str">
        <f t="shared" si="6"/>
        <v>LOW</v>
      </c>
      <c r="AT29" s="29">
        <v>3</v>
      </c>
      <c r="AU29" s="26">
        <f t="shared" si="2"/>
        <v>6</v>
      </c>
      <c r="AV29" s="20" t="str">
        <f t="shared" si="7"/>
        <v>HIGH RISK</v>
      </c>
    </row>
    <row r="30" spans="1:48" ht="142.5">
      <c r="A30" s="19" t="s">
        <v>171</v>
      </c>
      <c r="B30" s="20" t="s">
        <v>172</v>
      </c>
      <c r="C30" s="36" t="s">
        <v>214</v>
      </c>
      <c r="D30" s="19">
        <v>2</v>
      </c>
      <c r="E30" s="19" t="s">
        <v>142</v>
      </c>
      <c r="F30" s="20" t="s">
        <v>71</v>
      </c>
      <c r="G30" s="19" t="s">
        <v>130</v>
      </c>
      <c r="H30" s="20">
        <v>230</v>
      </c>
      <c r="I30" s="20">
        <v>846.2</v>
      </c>
      <c r="J30" s="20" t="s">
        <v>64</v>
      </c>
      <c r="K30" s="21">
        <v>75995.775591159632</v>
      </c>
      <c r="L30" s="20">
        <v>274.15199999999999</v>
      </c>
      <c r="M30" s="24">
        <v>44.750700000000002</v>
      </c>
      <c r="N30" s="20">
        <v>3</v>
      </c>
      <c r="O30" s="20"/>
      <c r="P30" s="20">
        <v>230</v>
      </c>
      <c r="Q30" s="20">
        <v>2</v>
      </c>
      <c r="R30" s="22">
        <v>2.318273144093555E-2</v>
      </c>
      <c r="S30" s="23">
        <v>5</v>
      </c>
      <c r="T30" s="22">
        <v>0.5</v>
      </c>
      <c r="U30" s="23">
        <v>5</v>
      </c>
      <c r="V30" s="32">
        <v>0.13763412904750649</v>
      </c>
      <c r="W30" s="33">
        <v>2</v>
      </c>
      <c r="X30" s="32">
        <v>0.27603285275348616</v>
      </c>
      <c r="Y30" s="20">
        <v>3</v>
      </c>
      <c r="Z30" s="24">
        <f t="shared" si="0"/>
        <v>3.4</v>
      </c>
      <c r="AA30" s="20"/>
      <c r="AB30" s="25">
        <f t="shared" si="1"/>
        <v>3.2</v>
      </c>
      <c r="AC30" s="26" t="str">
        <f t="shared" si="3"/>
        <v>MEDIUM HIGH</v>
      </c>
      <c r="AD30" s="27" t="s">
        <v>65</v>
      </c>
      <c r="AE30" s="28">
        <v>3</v>
      </c>
      <c r="AF30" s="27" t="s">
        <v>95</v>
      </c>
      <c r="AG30" s="20">
        <v>3</v>
      </c>
      <c r="AH30" s="27" t="s">
        <v>101</v>
      </c>
      <c r="AI30" s="20">
        <v>3</v>
      </c>
      <c r="AJ30" s="27" t="s">
        <v>68</v>
      </c>
      <c r="AK30" s="20">
        <v>3</v>
      </c>
      <c r="AL30" s="27" t="s">
        <v>69</v>
      </c>
      <c r="AM30" s="20">
        <v>3</v>
      </c>
      <c r="AN30" s="27" t="s">
        <v>70</v>
      </c>
      <c r="AO30" s="27">
        <v>3</v>
      </c>
      <c r="AP30" s="24">
        <f t="shared" si="4"/>
        <v>3</v>
      </c>
      <c r="AQ30" s="20"/>
      <c r="AR30" s="26">
        <f t="shared" si="5"/>
        <v>1.0666666666666667</v>
      </c>
      <c r="AS30" s="26" t="str">
        <f t="shared" si="6"/>
        <v>MEDIUM LOW</v>
      </c>
      <c r="AT30" s="29">
        <v>4</v>
      </c>
      <c r="AU30" s="26">
        <f t="shared" si="2"/>
        <v>8</v>
      </c>
      <c r="AV30" s="20" t="str">
        <f t="shared" si="7"/>
        <v>VERY HIGH RISK</v>
      </c>
    </row>
    <row r="31" spans="1:48" ht="142.5">
      <c r="A31" s="19" t="s">
        <v>171</v>
      </c>
      <c r="B31" s="20" t="s">
        <v>172</v>
      </c>
      <c r="C31" s="36" t="s">
        <v>214</v>
      </c>
      <c r="D31" s="19">
        <v>2</v>
      </c>
      <c r="E31" s="20" t="s">
        <v>142</v>
      </c>
      <c r="F31" s="20" t="s">
        <v>71</v>
      </c>
      <c r="G31" s="19" t="s">
        <v>131</v>
      </c>
      <c r="H31" s="20">
        <v>250</v>
      </c>
      <c r="I31" s="20">
        <v>344.68689999999998</v>
      </c>
      <c r="J31" s="20" t="s">
        <v>64</v>
      </c>
      <c r="K31" s="21">
        <v>31328.571428571428</v>
      </c>
      <c r="L31" s="20">
        <v>3.6243400000000001</v>
      </c>
      <c r="M31" s="24">
        <v>1.4716499999999999</v>
      </c>
      <c r="N31" s="20">
        <v>1</v>
      </c>
      <c r="O31" s="20"/>
      <c r="P31" s="20">
        <v>250</v>
      </c>
      <c r="Q31" s="20">
        <v>3</v>
      </c>
      <c r="R31" s="22">
        <v>0.10714285714285714</v>
      </c>
      <c r="S31" s="23">
        <v>4</v>
      </c>
      <c r="T31" s="22">
        <v>0.55000000000000004</v>
      </c>
      <c r="U31" s="23">
        <v>5</v>
      </c>
      <c r="V31" s="32">
        <v>7.3109828078757849E-2</v>
      </c>
      <c r="W31" s="33">
        <v>2</v>
      </c>
      <c r="X31" s="32">
        <v>0.28550229208014583</v>
      </c>
      <c r="Y31" s="20">
        <v>3</v>
      </c>
      <c r="Z31" s="24">
        <f t="shared" si="0"/>
        <v>3.4</v>
      </c>
      <c r="AA31" s="20"/>
      <c r="AB31" s="25">
        <f t="shared" si="1"/>
        <v>2.2000000000000002</v>
      </c>
      <c r="AC31" s="26" t="str">
        <f t="shared" si="3"/>
        <v>MEDIUM</v>
      </c>
      <c r="AD31" s="27" t="s">
        <v>65</v>
      </c>
      <c r="AE31" s="28">
        <v>3</v>
      </c>
      <c r="AF31" s="27" t="s">
        <v>95</v>
      </c>
      <c r="AG31" s="20">
        <v>3</v>
      </c>
      <c r="AH31" s="27" t="s">
        <v>132</v>
      </c>
      <c r="AI31" s="20">
        <v>3</v>
      </c>
      <c r="AJ31" s="27" t="s">
        <v>68</v>
      </c>
      <c r="AK31" s="20">
        <v>3</v>
      </c>
      <c r="AL31" s="27" t="s">
        <v>69</v>
      </c>
      <c r="AM31" s="20">
        <v>3</v>
      </c>
      <c r="AN31" s="27" t="s">
        <v>70</v>
      </c>
      <c r="AO31" s="27">
        <v>3</v>
      </c>
      <c r="AP31" s="24">
        <f t="shared" si="4"/>
        <v>3</v>
      </c>
      <c r="AQ31" s="20"/>
      <c r="AR31" s="26">
        <f t="shared" si="5"/>
        <v>0.73333333333333339</v>
      </c>
      <c r="AS31" s="26" t="str">
        <f t="shared" si="6"/>
        <v>LOW</v>
      </c>
      <c r="AT31" s="29">
        <v>3</v>
      </c>
      <c r="AU31" s="26">
        <f t="shared" si="2"/>
        <v>6</v>
      </c>
      <c r="AV31" s="20" t="str">
        <f t="shared" si="7"/>
        <v>HIGH RISK</v>
      </c>
    </row>
    <row r="32" spans="1:48" ht="142.5">
      <c r="A32" s="19" t="s">
        <v>171</v>
      </c>
      <c r="B32" s="20" t="s">
        <v>172</v>
      </c>
      <c r="C32" s="36" t="s">
        <v>214</v>
      </c>
      <c r="D32" s="19">
        <v>2</v>
      </c>
      <c r="E32" s="19" t="s">
        <v>143</v>
      </c>
      <c r="F32" s="20" t="s">
        <v>62</v>
      </c>
      <c r="G32" s="19" t="s">
        <v>133</v>
      </c>
      <c r="H32" s="20">
        <v>445</v>
      </c>
      <c r="I32" s="20">
        <v>276.44799999999998</v>
      </c>
      <c r="J32" s="20" t="s">
        <v>64</v>
      </c>
      <c r="K32" s="21">
        <v>113545</v>
      </c>
      <c r="L32" s="20">
        <v>29.888100000000001</v>
      </c>
      <c r="M32" s="24">
        <v>21.587</v>
      </c>
      <c r="N32" s="20">
        <v>2</v>
      </c>
      <c r="O32" s="20"/>
      <c r="P32" s="20">
        <v>445</v>
      </c>
      <c r="Q32" s="20">
        <v>2</v>
      </c>
      <c r="R32" s="22">
        <v>2.5000000000000001E-2</v>
      </c>
      <c r="S32" s="23">
        <v>5</v>
      </c>
      <c r="T32" s="22">
        <v>0.55000000000000004</v>
      </c>
      <c r="U32" s="23">
        <v>5</v>
      </c>
      <c r="V32" s="32">
        <v>0.39067021646023847</v>
      </c>
      <c r="W32" s="33">
        <v>4</v>
      </c>
      <c r="X32" s="32">
        <v>0.49916801713161252</v>
      </c>
      <c r="Y32" s="20">
        <v>4</v>
      </c>
      <c r="Z32" s="24">
        <f t="shared" si="0"/>
        <v>4</v>
      </c>
      <c r="AA32" s="20"/>
      <c r="AB32" s="25">
        <f t="shared" si="1"/>
        <v>3</v>
      </c>
      <c r="AC32" s="26" t="str">
        <f t="shared" si="3"/>
        <v>MEDIUM</v>
      </c>
      <c r="AD32" s="27" t="s">
        <v>65</v>
      </c>
      <c r="AE32" s="28">
        <v>3</v>
      </c>
      <c r="AF32" s="27" t="s">
        <v>95</v>
      </c>
      <c r="AG32" s="20">
        <v>3</v>
      </c>
      <c r="AH32" s="27" t="s">
        <v>101</v>
      </c>
      <c r="AI32" s="20">
        <v>3</v>
      </c>
      <c r="AJ32" s="27" t="s">
        <v>68</v>
      </c>
      <c r="AK32" s="20">
        <v>3</v>
      </c>
      <c r="AL32" s="27" t="s">
        <v>69</v>
      </c>
      <c r="AM32" s="20">
        <v>3</v>
      </c>
      <c r="AN32" s="27" t="s">
        <v>70</v>
      </c>
      <c r="AO32" s="27">
        <v>3</v>
      </c>
      <c r="AP32" s="24">
        <f t="shared" si="4"/>
        <v>3</v>
      </c>
      <c r="AQ32" s="20"/>
      <c r="AR32" s="26">
        <f t="shared" si="5"/>
        <v>1</v>
      </c>
      <c r="AS32" s="26" t="str">
        <f t="shared" si="6"/>
        <v>LOW</v>
      </c>
      <c r="AT32" s="29">
        <v>4</v>
      </c>
      <c r="AU32" s="26">
        <f t="shared" si="2"/>
        <v>8</v>
      </c>
      <c r="AV32" s="20" t="str">
        <f t="shared" si="7"/>
        <v>VERY HIGH RISK</v>
      </c>
    </row>
    <row r="33" spans="1:48" ht="142.5">
      <c r="A33" s="19" t="s">
        <v>171</v>
      </c>
      <c r="B33" s="20" t="s">
        <v>172</v>
      </c>
      <c r="C33" s="36" t="s">
        <v>214</v>
      </c>
      <c r="D33" s="19">
        <v>2</v>
      </c>
      <c r="E33" s="20" t="s">
        <v>143</v>
      </c>
      <c r="F33" s="20" t="s">
        <v>62</v>
      </c>
      <c r="G33" s="19" t="s">
        <v>134</v>
      </c>
      <c r="H33" s="20">
        <v>455</v>
      </c>
      <c r="I33" s="20">
        <v>978.0809999999999</v>
      </c>
      <c r="J33" s="20" t="s">
        <v>64</v>
      </c>
      <c r="K33" s="21">
        <v>160170.65606361828</v>
      </c>
      <c r="L33" s="20">
        <v>9.4032400000000003</v>
      </c>
      <c r="M33" s="24">
        <v>5.0500999999999996</v>
      </c>
      <c r="N33" s="20">
        <v>1</v>
      </c>
      <c r="O33" s="20"/>
      <c r="P33" s="20">
        <v>455</v>
      </c>
      <c r="Q33" s="20">
        <v>3</v>
      </c>
      <c r="R33" s="22">
        <v>8.9463220675944331E-3</v>
      </c>
      <c r="S33" s="23">
        <v>5</v>
      </c>
      <c r="T33" s="22">
        <v>0.55000000000000004</v>
      </c>
      <c r="U33" s="23">
        <v>5</v>
      </c>
      <c r="V33" s="32">
        <v>0.30856340119069897</v>
      </c>
      <c r="W33" s="33">
        <v>3</v>
      </c>
      <c r="X33" s="32">
        <v>0.80962824142376755</v>
      </c>
      <c r="Y33" s="20">
        <v>5</v>
      </c>
      <c r="Z33" s="24">
        <f t="shared" si="0"/>
        <v>4.2</v>
      </c>
      <c r="AA33" s="20"/>
      <c r="AB33" s="25">
        <f t="shared" si="1"/>
        <v>2.6</v>
      </c>
      <c r="AC33" s="26" t="str">
        <f t="shared" si="3"/>
        <v>MEDIUM</v>
      </c>
      <c r="AD33" s="27" t="s">
        <v>65</v>
      </c>
      <c r="AE33" s="28">
        <v>3</v>
      </c>
      <c r="AF33" s="27" t="s">
        <v>73</v>
      </c>
      <c r="AG33" s="20">
        <v>3</v>
      </c>
      <c r="AH33" s="27" t="s">
        <v>135</v>
      </c>
      <c r="AI33" s="20">
        <v>3</v>
      </c>
      <c r="AJ33" s="27" t="s">
        <v>68</v>
      </c>
      <c r="AK33" s="20">
        <v>3</v>
      </c>
      <c r="AL33" s="27" t="s">
        <v>69</v>
      </c>
      <c r="AM33" s="20">
        <v>3</v>
      </c>
      <c r="AN33" s="27" t="s">
        <v>70</v>
      </c>
      <c r="AO33" s="27">
        <v>3</v>
      </c>
      <c r="AP33" s="24">
        <f t="shared" si="4"/>
        <v>3</v>
      </c>
      <c r="AQ33" s="20"/>
      <c r="AR33" s="26">
        <f t="shared" si="5"/>
        <v>0.8666666666666667</v>
      </c>
      <c r="AS33" s="26" t="str">
        <f t="shared" si="6"/>
        <v>LOW</v>
      </c>
      <c r="AT33" s="29">
        <v>2</v>
      </c>
      <c r="AU33" s="26">
        <f t="shared" si="2"/>
        <v>4</v>
      </c>
      <c r="AV33" s="20" t="str">
        <f t="shared" si="7"/>
        <v>MODERATE RISK</v>
      </c>
    </row>
    <row r="34" spans="1:48" ht="156.75">
      <c r="A34" s="19" t="s">
        <v>171</v>
      </c>
      <c r="B34" s="20" t="s">
        <v>172</v>
      </c>
      <c r="C34" s="36" t="s">
        <v>214</v>
      </c>
      <c r="D34" s="19">
        <v>2</v>
      </c>
      <c r="E34" s="20" t="s">
        <v>143</v>
      </c>
      <c r="F34" s="20" t="s">
        <v>62</v>
      </c>
      <c r="G34" s="19" t="s">
        <v>136</v>
      </c>
      <c r="H34" s="20">
        <v>170</v>
      </c>
      <c r="I34" s="20">
        <v>511.495</v>
      </c>
      <c r="J34" s="20" t="s">
        <v>64</v>
      </c>
      <c r="K34" s="21">
        <v>47714.878892733563</v>
      </c>
      <c r="L34" s="20">
        <v>14.2605</v>
      </c>
      <c r="M34" s="24">
        <v>4.3236600000000003</v>
      </c>
      <c r="N34" s="20">
        <v>1</v>
      </c>
      <c r="O34" s="20"/>
      <c r="P34" s="20">
        <v>170</v>
      </c>
      <c r="Q34" s="20">
        <v>5</v>
      </c>
      <c r="R34" s="22">
        <v>1.7301038062283735E-2</v>
      </c>
      <c r="S34" s="23">
        <v>5</v>
      </c>
      <c r="T34" s="22">
        <v>0.55000000000000004</v>
      </c>
      <c r="U34" s="23">
        <v>5</v>
      </c>
      <c r="V34" s="32">
        <v>0.30510562175583339</v>
      </c>
      <c r="W34" s="33">
        <v>3</v>
      </c>
      <c r="X34" s="32">
        <v>0.35517453738550714</v>
      </c>
      <c r="Y34" s="20">
        <v>4</v>
      </c>
      <c r="Z34" s="24">
        <f t="shared" si="0"/>
        <v>4.4000000000000004</v>
      </c>
      <c r="AA34" s="20"/>
      <c r="AB34" s="25">
        <f t="shared" si="1"/>
        <v>2.7</v>
      </c>
      <c r="AC34" s="26" t="str">
        <f t="shared" si="3"/>
        <v>MEDIUM</v>
      </c>
      <c r="AD34" s="27" t="s">
        <v>65</v>
      </c>
      <c r="AE34" s="28">
        <v>3</v>
      </c>
      <c r="AF34" s="27" t="s">
        <v>95</v>
      </c>
      <c r="AG34" s="20">
        <v>3</v>
      </c>
      <c r="AH34" s="27" t="s">
        <v>137</v>
      </c>
      <c r="AI34" s="20">
        <v>3</v>
      </c>
      <c r="AJ34" s="27" t="s">
        <v>68</v>
      </c>
      <c r="AK34" s="20">
        <v>3</v>
      </c>
      <c r="AL34" s="27" t="s">
        <v>69</v>
      </c>
      <c r="AM34" s="20">
        <v>3</v>
      </c>
      <c r="AN34" s="27" t="s">
        <v>70</v>
      </c>
      <c r="AO34" s="27">
        <v>3</v>
      </c>
      <c r="AP34" s="24">
        <f t="shared" si="4"/>
        <v>3</v>
      </c>
      <c r="AQ34" s="20"/>
      <c r="AR34" s="26">
        <f t="shared" si="5"/>
        <v>0.9</v>
      </c>
      <c r="AS34" s="26" t="str">
        <f t="shared" si="6"/>
        <v>LOW</v>
      </c>
      <c r="AT34" s="29">
        <v>4</v>
      </c>
      <c r="AU34" s="26">
        <f t="shared" si="2"/>
        <v>8</v>
      </c>
      <c r="AV34" s="20" t="str">
        <f t="shared" si="7"/>
        <v>VERY HIGH RISK</v>
      </c>
    </row>
    <row r="35" spans="1:48" ht="142.5">
      <c r="A35" s="19" t="s">
        <v>171</v>
      </c>
      <c r="B35" s="20" t="s">
        <v>172</v>
      </c>
      <c r="C35" s="36" t="s">
        <v>214</v>
      </c>
      <c r="D35" s="19">
        <v>2</v>
      </c>
      <c r="E35" s="20" t="s">
        <v>143</v>
      </c>
      <c r="F35" s="20" t="s">
        <v>71</v>
      </c>
      <c r="G35" s="19" t="s">
        <v>138</v>
      </c>
      <c r="H35" s="20">
        <v>509</v>
      </c>
      <c r="I35" s="20">
        <v>1021.4001000000001</v>
      </c>
      <c r="J35" s="20" t="s">
        <v>139</v>
      </c>
      <c r="K35" s="21">
        <v>241.85357596275924</v>
      </c>
      <c r="L35" s="20">
        <v>1.9010400000000001</v>
      </c>
      <c r="M35" s="24">
        <v>0.18898000000000001</v>
      </c>
      <c r="N35" s="20">
        <v>1</v>
      </c>
      <c r="O35" s="20"/>
      <c r="P35" s="20">
        <v>509</v>
      </c>
      <c r="Q35" s="20">
        <v>3</v>
      </c>
      <c r="R35" s="22">
        <v>4.7608971646212438E-3</v>
      </c>
      <c r="S35" s="23">
        <v>5</v>
      </c>
      <c r="T35" s="22">
        <v>0.55000000000000004</v>
      </c>
      <c r="U35" s="23">
        <v>5</v>
      </c>
      <c r="V35" s="32">
        <v>0.55523785439222095</v>
      </c>
      <c r="W35" s="33">
        <v>5</v>
      </c>
      <c r="X35" s="32">
        <v>1.5126393662973012E-2</v>
      </c>
      <c r="Y35" s="20">
        <v>1</v>
      </c>
      <c r="Z35" s="24">
        <f t="shared" si="0"/>
        <v>3.8</v>
      </c>
      <c r="AA35" s="20"/>
      <c r="AB35" s="25">
        <f t="shared" si="1"/>
        <v>2.4</v>
      </c>
      <c r="AC35" s="26" t="str">
        <f t="shared" si="3"/>
        <v>MEDIUM</v>
      </c>
      <c r="AD35" s="27" t="s">
        <v>76</v>
      </c>
      <c r="AE35" s="28">
        <v>4</v>
      </c>
      <c r="AF35" s="27" t="s">
        <v>127</v>
      </c>
      <c r="AG35" s="20">
        <v>2</v>
      </c>
      <c r="AH35" s="27" t="s">
        <v>101</v>
      </c>
      <c r="AI35" s="20">
        <v>3</v>
      </c>
      <c r="AJ35" s="27" t="s">
        <v>68</v>
      </c>
      <c r="AK35" s="20">
        <v>3</v>
      </c>
      <c r="AL35" s="27" t="s">
        <v>69</v>
      </c>
      <c r="AM35" s="20">
        <v>3</v>
      </c>
      <c r="AN35" s="27" t="s">
        <v>70</v>
      </c>
      <c r="AO35" s="27">
        <v>3</v>
      </c>
      <c r="AP35" s="24">
        <f t="shared" si="4"/>
        <v>3</v>
      </c>
      <c r="AQ35" s="20"/>
      <c r="AR35" s="26">
        <f t="shared" si="5"/>
        <v>0.79999999999999993</v>
      </c>
      <c r="AS35" s="26" t="str">
        <f t="shared" si="6"/>
        <v>LOW</v>
      </c>
      <c r="AT35" s="29">
        <v>1</v>
      </c>
      <c r="AU35" s="26">
        <f t="shared" si="2"/>
        <v>2</v>
      </c>
      <c r="AV35" s="20" t="str">
        <f t="shared" si="7"/>
        <v>LOW RISK</v>
      </c>
    </row>
    <row r="36" spans="1:48" ht="142.5">
      <c r="A36" s="19" t="s">
        <v>171</v>
      </c>
      <c r="B36" s="20" t="s">
        <v>172</v>
      </c>
      <c r="C36" s="36" t="s">
        <v>214</v>
      </c>
      <c r="D36" s="19">
        <v>2</v>
      </c>
      <c r="E36" s="20" t="s">
        <v>80</v>
      </c>
      <c r="F36" s="20" t="s">
        <v>62</v>
      </c>
      <c r="G36" s="19" t="s">
        <v>140</v>
      </c>
      <c r="H36" s="20">
        <v>51</v>
      </c>
      <c r="I36" s="20">
        <v>243.76519999999999</v>
      </c>
      <c r="J36" s="20" t="s">
        <v>64</v>
      </c>
      <c r="K36" s="21">
        <v>48456.637168141584</v>
      </c>
      <c r="L36" s="20">
        <v>38.953200000000002</v>
      </c>
      <c r="M36" s="24">
        <v>24.1936</v>
      </c>
      <c r="N36" s="20">
        <v>2</v>
      </c>
      <c r="O36" s="20"/>
      <c r="P36" s="20">
        <v>51</v>
      </c>
      <c r="Q36" s="20">
        <v>5</v>
      </c>
      <c r="R36" s="22">
        <v>0</v>
      </c>
      <c r="S36" s="23">
        <v>5</v>
      </c>
      <c r="T36" s="31">
        <f>1-70%</f>
        <v>0.30000000000000004</v>
      </c>
      <c r="U36" s="23">
        <v>3</v>
      </c>
      <c r="V36" s="32">
        <v>0.13906825092342959</v>
      </c>
      <c r="W36" s="33">
        <v>2</v>
      </c>
      <c r="X36" s="32">
        <v>0.33950375197115917</v>
      </c>
      <c r="Y36" s="20">
        <v>4</v>
      </c>
      <c r="Z36" s="24">
        <f t="shared" si="0"/>
        <v>3.8</v>
      </c>
      <c r="AA36" s="20"/>
      <c r="AB36" s="25">
        <f t="shared" si="1"/>
        <v>2.9</v>
      </c>
      <c r="AC36" s="26" t="str">
        <f t="shared" si="3"/>
        <v>MEDIUM</v>
      </c>
      <c r="AD36" s="27" t="s">
        <v>65</v>
      </c>
      <c r="AE36" s="28">
        <v>3</v>
      </c>
      <c r="AF36" s="27" t="s">
        <v>66</v>
      </c>
      <c r="AG36" s="20">
        <v>3</v>
      </c>
      <c r="AH36" s="27" t="s">
        <v>141</v>
      </c>
      <c r="AI36" s="20">
        <v>3</v>
      </c>
      <c r="AJ36" s="27" t="s">
        <v>68</v>
      </c>
      <c r="AK36" s="20">
        <v>3</v>
      </c>
      <c r="AL36" s="27" t="s">
        <v>69</v>
      </c>
      <c r="AM36" s="20">
        <v>3</v>
      </c>
      <c r="AN36" s="27" t="s">
        <v>70</v>
      </c>
      <c r="AO36" s="27">
        <v>3</v>
      </c>
      <c r="AP36" s="24">
        <f t="shared" si="4"/>
        <v>3</v>
      </c>
      <c r="AQ36" s="20"/>
      <c r="AR36" s="26">
        <f t="shared" si="5"/>
        <v>0.96666666666666667</v>
      </c>
      <c r="AS36" s="26" t="str">
        <f t="shared" si="6"/>
        <v>LOW</v>
      </c>
      <c r="AT36" s="29">
        <v>4</v>
      </c>
      <c r="AU36" s="26">
        <f t="shared" si="2"/>
        <v>8</v>
      </c>
      <c r="AV36" s="20" t="str">
        <f t="shared" si="7"/>
        <v>VERY HIGH RISK</v>
      </c>
    </row>
    <row r="37" spans="1:48" s="6" customFormat="1">
      <c r="A37" s="2"/>
      <c r="B37" s="2"/>
      <c r="C37" s="36"/>
      <c r="D37" s="42"/>
      <c r="E37" s="2"/>
      <c r="F37" s="2"/>
      <c r="G37" s="19"/>
      <c r="H37" s="2"/>
      <c r="I37" s="83"/>
      <c r="J37" s="2"/>
      <c r="K37" s="83"/>
      <c r="L37" s="2"/>
      <c r="M37" s="3"/>
      <c r="N37" s="2"/>
      <c r="O37" s="2"/>
      <c r="P37" s="2"/>
      <c r="Q37" s="2"/>
      <c r="R37" s="3"/>
      <c r="S37" s="3"/>
      <c r="T37" s="4"/>
      <c r="U37" s="4"/>
      <c r="V37" s="4"/>
      <c r="W37" s="4"/>
      <c r="X37" s="4"/>
      <c r="Y37" s="2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34"/>
      <c r="AV37" s="2"/>
    </row>
    <row r="38" spans="1:48" s="6" customFormat="1">
      <c r="A38" s="2"/>
      <c r="B38" s="2"/>
      <c r="C38" s="36"/>
      <c r="D38" s="42"/>
      <c r="E38" s="2"/>
      <c r="F38" s="2"/>
      <c r="G38" s="19"/>
      <c r="H38" s="2"/>
      <c r="I38" s="83"/>
      <c r="J38" s="2"/>
      <c r="K38" s="83"/>
      <c r="L38" s="2"/>
      <c r="M38" s="3"/>
      <c r="N38" s="2"/>
      <c r="O38" s="2"/>
      <c r="P38" s="2"/>
      <c r="Q38" s="2"/>
      <c r="R38" s="3"/>
      <c r="S38" s="3"/>
      <c r="T38" s="4"/>
      <c r="U38" s="4"/>
      <c r="V38" s="4"/>
      <c r="W38" s="4"/>
      <c r="X38" s="4"/>
      <c r="Y38" s="2"/>
      <c r="Z38" s="5"/>
      <c r="AA38" s="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V38" s="2"/>
    </row>
    <row r="39" spans="1:48" s="6" customFormat="1">
      <c r="A39" s="2"/>
      <c r="B39" s="2"/>
      <c r="C39" s="36"/>
      <c r="D39" s="42"/>
      <c r="E39" s="2"/>
      <c r="F39" s="2"/>
      <c r="G39" s="19"/>
      <c r="H39" s="2"/>
      <c r="I39" s="83"/>
      <c r="J39" s="2"/>
      <c r="K39" s="83"/>
      <c r="L39" s="2"/>
      <c r="M39" s="3"/>
      <c r="N39" s="2"/>
      <c r="O39" s="2"/>
      <c r="P39" s="2"/>
      <c r="Q39" s="2"/>
      <c r="R39" s="3"/>
      <c r="S39" s="3"/>
      <c r="T39" s="4"/>
      <c r="U39" s="4"/>
      <c r="V39" s="4"/>
      <c r="W39" s="4"/>
      <c r="X39" s="4"/>
      <c r="Y39" s="2"/>
      <c r="Z39" s="5"/>
      <c r="AA39" s="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V39" s="2"/>
    </row>
    <row r="40" spans="1:48" s="6" customFormat="1">
      <c r="A40" s="2"/>
      <c r="B40" s="2"/>
      <c r="C40" s="36"/>
      <c r="D40" s="42"/>
      <c r="E40" s="2"/>
      <c r="F40" s="2"/>
      <c r="G40" s="19"/>
      <c r="H40" s="2"/>
      <c r="I40" s="83"/>
      <c r="J40" s="2"/>
      <c r="K40" s="83"/>
      <c r="L40" s="2"/>
      <c r="M40" s="3"/>
      <c r="N40" s="2"/>
      <c r="O40" s="2"/>
      <c r="P40" s="2"/>
      <c r="Q40" s="2"/>
      <c r="R40" s="3"/>
      <c r="S40" s="3"/>
      <c r="T40" s="4"/>
      <c r="U40" s="4"/>
      <c r="V40" s="4"/>
      <c r="W40" s="4"/>
      <c r="X40" s="4"/>
      <c r="Y40" s="2"/>
      <c r="Z40" s="5"/>
      <c r="AA40" s="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V40" s="2"/>
    </row>
    <row r="41" spans="1:48" s="6" customFormat="1">
      <c r="A41" s="2"/>
      <c r="B41" s="2"/>
      <c r="C41" s="36"/>
      <c r="D41" s="42"/>
      <c r="E41" s="2"/>
      <c r="F41" s="2"/>
      <c r="G41" s="19"/>
      <c r="H41" s="2"/>
      <c r="I41" s="83"/>
      <c r="J41" s="2"/>
      <c r="K41" s="83"/>
      <c r="L41" s="2"/>
      <c r="M41" s="3"/>
      <c r="N41" s="2"/>
      <c r="O41" s="2"/>
      <c r="P41" s="2"/>
      <c r="Q41" s="2"/>
      <c r="R41" s="3"/>
      <c r="S41" s="3"/>
      <c r="T41" s="4"/>
      <c r="U41" s="4"/>
      <c r="V41" s="4"/>
      <c r="W41" s="4"/>
      <c r="X41" s="4"/>
      <c r="Y41" s="2"/>
      <c r="Z41" s="5"/>
      <c r="AA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V41" s="2"/>
    </row>
    <row r="42" spans="1:48" s="6" customFormat="1">
      <c r="A42" s="2"/>
      <c r="B42" s="2"/>
      <c r="C42" s="36"/>
      <c r="D42" s="42"/>
      <c r="E42" s="2"/>
      <c r="F42" s="2"/>
      <c r="G42" s="19"/>
      <c r="H42" s="2"/>
      <c r="I42" s="83"/>
      <c r="J42" s="2"/>
      <c r="K42" s="83"/>
      <c r="L42" s="2"/>
      <c r="M42" s="3"/>
      <c r="N42" s="2"/>
      <c r="O42" s="2"/>
      <c r="P42" s="2"/>
      <c r="Q42" s="2"/>
      <c r="R42" s="3"/>
      <c r="S42" s="3"/>
      <c r="T42" s="4"/>
      <c r="U42" s="4"/>
      <c r="V42" s="4"/>
      <c r="W42" s="4"/>
      <c r="X42" s="4"/>
      <c r="Y42" s="2"/>
      <c r="Z42" s="5"/>
      <c r="AA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V42" s="2"/>
    </row>
    <row r="43" spans="1:48" s="6" customFormat="1">
      <c r="A43" s="2"/>
      <c r="B43" s="2"/>
      <c r="C43" s="36"/>
      <c r="D43" s="42"/>
      <c r="E43" s="2"/>
      <c r="F43" s="2"/>
      <c r="G43" s="19"/>
      <c r="H43" s="2"/>
      <c r="I43" s="83"/>
      <c r="J43" s="2"/>
      <c r="K43" s="83"/>
      <c r="L43" s="2"/>
      <c r="M43" s="3"/>
      <c r="N43" s="2"/>
      <c r="O43" s="2"/>
      <c r="P43" s="2"/>
      <c r="Q43" s="2"/>
      <c r="R43" s="3"/>
      <c r="S43" s="3"/>
      <c r="T43" s="4"/>
      <c r="U43" s="4"/>
      <c r="V43" s="4"/>
      <c r="W43" s="4"/>
      <c r="X43" s="4"/>
      <c r="Y43" s="2"/>
      <c r="Z43" s="5"/>
      <c r="AA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V43" s="2"/>
    </row>
    <row r="44" spans="1:48" s="6" customFormat="1">
      <c r="A44" s="2"/>
      <c r="B44" s="2"/>
      <c r="C44" s="36"/>
      <c r="D44" s="42"/>
      <c r="E44" s="2"/>
      <c r="F44" s="2"/>
      <c r="G44" s="19"/>
      <c r="H44" s="2"/>
      <c r="I44" s="83"/>
      <c r="J44" s="2"/>
      <c r="K44" s="83"/>
      <c r="L44" s="2"/>
      <c r="M44" s="3"/>
      <c r="N44" s="2"/>
      <c r="O44" s="2"/>
      <c r="P44" s="2"/>
      <c r="Q44" s="2"/>
      <c r="R44" s="3"/>
      <c r="S44" s="3"/>
      <c r="T44" s="4"/>
      <c r="U44" s="4"/>
      <c r="V44" s="4"/>
      <c r="W44" s="4"/>
      <c r="X44" s="4"/>
      <c r="Y44" s="2"/>
      <c r="Z44" s="5"/>
      <c r="AA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V44" s="2"/>
    </row>
    <row r="45" spans="1:48" s="6" customFormat="1">
      <c r="A45" s="2"/>
      <c r="B45" s="2"/>
      <c r="C45" s="36"/>
      <c r="D45" s="42"/>
      <c r="E45" s="2"/>
      <c r="F45" s="2"/>
      <c r="G45" s="19"/>
      <c r="H45" s="2"/>
      <c r="I45" s="83"/>
      <c r="J45" s="2"/>
      <c r="K45" s="83"/>
      <c r="L45" s="2"/>
      <c r="M45" s="3"/>
      <c r="N45" s="2"/>
      <c r="O45" s="2"/>
      <c r="P45" s="2"/>
      <c r="Q45" s="2"/>
      <c r="R45" s="3"/>
      <c r="S45" s="3"/>
      <c r="T45" s="4"/>
      <c r="U45" s="4"/>
      <c r="V45" s="4"/>
      <c r="W45" s="4"/>
      <c r="X45" s="4"/>
      <c r="Y45" s="2"/>
      <c r="Z45" s="5"/>
      <c r="AA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V45" s="2"/>
    </row>
    <row r="46" spans="1:48" s="6" customFormat="1">
      <c r="A46" s="2"/>
      <c r="B46" s="2"/>
      <c r="C46" s="36"/>
      <c r="D46" s="42"/>
      <c r="E46" s="2"/>
      <c r="F46" s="2"/>
      <c r="G46" s="19"/>
      <c r="H46" s="2"/>
      <c r="I46" s="83"/>
      <c r="J46" s="2"/>
      <c r="K46" s="83"/>
      <c r="L46" s="2"/>
      <c r="M46" s="3"/>
      <c r="N46" s="2"/>
      <c r="O46" s="2"/>
      <c r="P46" s="2"/>
      <c r="Q46" s="2"/>
      <c r="R46" s="3"/>
      <c r="S46" s="3"/>
      <c r="T46" s="4"/>
      <c r="U46" s="4"/>
      <c r="V46" s="4"/>
      <c r="W46" s="4"/>
      <c r="X46" s="4"/>
      <c r="Y46" s="2"/>
      <c r="Z46" s="5"/>
      <c r="AA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V46" s="2"/>
    </row>
    <row r="47" spans="1:48" s="6" customFormat="1">
      <c r="A47" s="2"/>
      <c r="B47" s="2"/>
      <c r="C47" s="36"/>
      <c r="D47" s="42"/>
      <c r="E47" s="2"/>
      <c r="F47" s="2"/>
      <c r="G47" s="19"/>
      <c r="H47" s="2"/>
      <c r="I47" s="83"/>
      <c r="J47" s="2"/>
      <c r="K47" s="83"/>
      <c r="L47" s="2"/>
      <c r="M47" s="3"/>
      <c r="N47" s="2"/>
      <c r="O47" s="2"/>
      <c r="P47" s="2"/>
      <c r="Q47" s="2"/>
      <c r="R47" s="3"/>
      <c r="S47" s="3"/>
      <c r="T47" s="4"/>
      <c r="U47" s="4"/>
      <c r="V47" s="4"/>
      <c r="W47" s="4"/>
      <c r="X47" s="4"/>
      <c r="Y47" s="2"/>
      <c r="Z47" s="5"/>
      <c r="AA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V47" s="2"/>
    </row>
    <row r="48" spans="1:48" s="6" customFormat="1">
      <c r="A48" s="2"/>
      <c r="B48" s="2"/>
      <c r="C48" s="36"/>
      <c r="D48" s="42"/>
      <c r="E48" s="2"/>
      <c r="F48" s="2"/>
      <c r="G48" s="19"/>
      <c r="H48" s="2"/>
      <c r="I48" s="83"/>
      <c r="J48" s="2"/>
      <c r="K48" s="83"/>
      <c r="L48" s="2"/>
      <c r="M48" s="3"/>
      <c r="N48" s="2"/>
      <c r="O48" s="2"/>
      <c r="P48" s="2"/>
      <c r="Q48" s="2"/>
      <c r="R48" s="3"/>
      <c r="S48" s="3"/>
      <c r="T48" s="4"/>
      <c r="U48" s="4"/>
      <c r="V48" s="4"/>
      <c r="W48" s="4"/>
      <c r="X48" s="4"/>
      <c r="Y48" s="2"/>
      <c r="Z48" s="5"/>
      <c r="AA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V48" s="2"/>
    </row>
    <row r="49" spans="1:48" s="6" customFormat="1">
      <c r="A49" s="2"/>
      <c r="B49" s="2"/>
      <c r="C49" s="36"/>
      <c r="D49" s="42"/>
      <c r="E49" s="2"/>
      <c r="F49" s="2"/>
      <c r="G49" s="19"/>
      <c r="H49" s="2"/>
      <c r="I49" s="83"/>
      <c r="J49" s="2"/>
      <c r="K49" s="83"/>
      <c r="L49" s="2"/>
      <c r="M49" s="3"/>
      <c r="N49" s="2"/>
      <c r="O49" s="2"/>
      <c r="P49" s="2"/>
      <c r="Q49" s="2"/>
      <c r="R49" s="3"/>
      <c r="S49" s="3"/>
      <c r="T49" s="4"/>
      <c r="U49" s="4"/>
      <c r="V49" s="4"/>
      <c r="W49" s="4"/>
      <c r="X49" s="4"/>
      <c r="Y49" s="2"/>
      <c r="Z49" s="5"/>
      <c r="AA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V49" s="2"/>
    </row>
    <row r="50" spans="1:48" s="6" customFormat="1">
      <c r="A50" s="2"/>
      <c r="B50" s="2"/>
      <c r="C50" s="36"/>
      <c r="D50" s="42"/>
      <c r="E50" s="2"/>
      <c r="F50" s="2"/>
      <c r="G50" s="19"/>
      <c r="H50" s="2"/>
      <c r="I50" s="83"/>
      <c r="J50" s="2"/>
      <c r="K50" s="83"/>
      <c r="L50" s="2"/>
      <c r="M50" s="3"/>
      <c r="N50" s="2"/>
      <c r="O50" s="2"/>
      <c r="P50" s="2"/>
      <c r="Q50" s="2"/>
      <c r="R50" s="3"/>
      <c r="S50" s="3"/>
      <c r="T50" s="4"/>
      <c r="U50" s="4"/>
      <c r="V50" s="4"/>
      <c r="W50" s="4"/>
      <c r="X50" s="4"/>
      <c r="Y50" s="2"/>
      <c r="Z50" s="5"/>
      <c r="AA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V50" s="2"/>
    </row>
    <row r="51" spans="1:48" s="6" customFormat="1">
      <c r="A51" s="2"/>
      <c r="B51" s="2"/>
      <c r="C51" s="36"/>
      <c r="D51" s="42"/>
      <c r="E51" s="2"/>
      <c r="F51" s="2"/>
      <c r="G51" s="19"/>
      <c r="H51" s="2"/>
      <c r="I51" s="83"/>
      <c r="J51" s="2"/>
      <c r="K51" s="83"/>
      <c r="L51" s="2"/>
      <c r="M51" s="3"/>
      <c r="N51" s="2"/>
      <c r="O51" s="2"/>
      <c r="P51" s="2"/>
      <c r="Q51" s="2"/>
      <c r="R51" s="3"/>
      <c r="S51" s="3"/>
      <c r="T51" s="4"/>
      <c r="U51" s="4"/>
      <c r="V51" s="4"/>
      <c r="W51" s="4"/>
      <c r="X51" s="4"/>
      <c r="Y51" s="2"/>
      <c r="Z51" s="5"/>
      <c r="AA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V51" s="2"/>
    </row>
    <row r="52" spans="1:48" s="6" customFormat="1">
      <c r="A52" s="2"/>
      <c r="B52" s="2"/>
      <c r="C52" s="36"/>
      <c r="D52" s="42"/>
      <c r="E52" s="2"/>
      <c r="F52" s="2"/>
      <c r="G52" s="19"/>
      <c r="H52" s="2"/>
      <c r="I52" s="83"/>
      <c r="J52" s="2"/>
      <c r="K52" s="83"/>
      <c r="L52" s="2"/>
      <c r="M52" s="3"/>
      <c r="N52" s="2"/>
      <c r="O52" s="2"/>
      <c r="P52" s="2"/>
      <c r="Q52" s="2"/>
      <c r="R52" s="3"/>
      <c r="S52" s="3"/>
      <c r="T52" s="4"/>
      <c r="U52" s="4"/>
      <c r="V52" s="4"/>
      <c r="W52" s="4"/>
      <c r="X52" s="4"/>
      <c r="Y52" s="2"/>
      <c r="Z52" s="5"/>
      <c r="AA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V52" s="2"/>
    </row>
    <row r="53" spans="1:48">
      <c r="C53" s="36"/>
      <c r="G53" s="19"/>
    </row>
    <row r="54" spans="1:48">
      <c r="C54" s="36"/>
      <c r="G54" s="19"/>
    </row>
    <row r="55" spans="1:48">
      <c r="C55" s="36"/>
      <c r="G55" s="19"/>
    </row>
    <row r="56" spans="1:48">
      <c r="C56" s="36"/>
      <c r="G56" s="19"/>
    </row>
    <row r="57" spans="1:48">
      <c r="C57" s="36"/>
      <c r="G57" s="19"/>
    </row>
    <row r="58" spans="1:48">
      <c r="C58" s="36"/>
      <c r="G58" s="19"/>
    </row>
    <row r="59" spans="1:48">
      <c r="C59" s="36"/>
      <c r="G59" s="19"/>
    </row>
    <row r="60" spans="1:48">
      <c r="C60" s="36"/>
      <c r="G60" s="19"/>
    </row>
    <row r="61" spans="1:48">
      <c r="C61" s="36"/>
      <c r="G61" s="19"/>
    </row>
    <row r="62" spans="1:48">
      <c r="C62" s="36"/>
      <c r="G62" s="19"/>
    </row>
    <row r="63" spans="1:48">
      <c r="C63" s="36"/>
      <c r="G63" s="19"/>
    </row>
    <row r="64" spans="1:48">
      <c r="C64" s="36"/>
      <c r="G64" s="19"/>
    </row>
    <row r="65" spans="3:7">
      <c r="C65" s="36"/>
      <c r="G65" s="19"/>
    </row>
    <row r="66" spans="3:7">
      <c r="C66" s="36"/>
      <c r="G66" s="19"/>
    </row>
    <row r="67" spans="3:7">
      <c r="C67" s="36"/>
      <c r="G67" s="19"/>
    </row>
    <row r="68" spans="3:7">
      <c r="C68" s="36"/>
      <c r="G68" s="19"/>
    </row>
    <row r="69" spans="3:7">
      <c r="C69" s="36"/>
      <c r="G69" s="19"/>
    </row>
    <row r="70" spans="3:7">
      <c r="C70" s="36"/>
      <c r="G70" s="19"/>
    </row>
    <row r="71" spans="3:7">
      <c r="C71" s="36"/>
      <c r="G71" s="19"/>
    </row>
    <row r="72" spans="3:7">
      <c r="C72" s="36"/>
      <c r="G72" s="19"/>
    </row>
    <row r="73" spans="3:7">
      <c r="C73" s="36"/>
      <c r="G73" s="19"/>
    </row>
    <row r="74" spans="3:7">
      <c r="C74" s="36"/>
      <c r="G74" s="19"/>
    </row>
    <row r="75" spans="3:7">
      <c r="C75" s="36"/>
      <c r="G75" s="19"/>
    </row>
    <row r="76" spans="3:7">
      <c r="C76" s="36"/>
      <c r="G76" s="19"/>
    </row>
    <row r="77" spans="3:7">
      <c r="C77" s="36"/>
      <c r="G77" s="19"/>
    </row>
    <row r="78" spans="3:7">
      <c r="C78" s="36"/>
      <c r="G78" s="19"/>
    </row>
    <row r="79" spans="3:7">
      <c r="C79" s="36"/>
      <c r="G79" s="19"/>
    </row>
    <row r="80" spans="3:7">
      <c r="C80" s="36"/>
      <c r="G80" s="19"/>
    </row>
    <row r="81" spans="3:7">
      <c r="C81" s="36"/>
      <c r="G81" s="19"/>
    </row>
    <row r="82" spans="3:7">
      <c r="C82" s="36"/>
      <c r="G82" s="19"/>
    </row>
    <row r="83" spans="3:7">
      <c r="C83" s="36"/>
      <c r="G83" s="19"/>
    </row>
    <row r="84" spans="3:7">
      <c r="C84" s="36"/>
      <c r="G84" s="19"/>
    </row>
    <row r="85" spans="3:7">
      <c r="C85" s="36"/>
      <c r="G85" s="19"/>
    </row>
    <row r="86" spans="3:7">
      <c r="C86" s="36"/>
      <c r="G86" s="19"/>
    </row>
    <row r="87" spans="3:7">
      <c r="C87" s="36"/>
      <c r="G87" s="19"/>
    </row>
    <row r="88" spans="3:7">
      <c r="C88" s="36"/>
      <c r="G88" s="19"/>
    </row>
    <row r="89" spans="3:7">
      <c r="C89" s="36"/>
      <c r="G89" s="19"/>
    </row>
    <row r="90" spans="3:7">
      <c r="C90" s="36"/>
      <c r="G90" s="19"/>
    </row>
    <row r="91" spans="3:7">
      <c r="C91" s="36"/>
      <c r="G91" s="19"/>
    </row>
    <row r="92" spans="3:7">
      <c r="C92" s="36"/>
      <c r="G92" s="19"/>
    </row>
    <row r="93" spans="3:7">
      <c r="C93" s="36"/>
      <c r="G93" s="19"/>
    </row>
    <row r="94" spans="3:7">
      <c r="C94" s="36"/>
      <c r="G94" s="19"/>
    </row>
    <row r="95" spans="3:7">
      <c r="C95" s="36"/>
      <c r="G95" s="19"/>
    </row>
    <row r="96" spans="3:7">
      <c r="C96" s="36"/>
      <c r="G96" s="19"/>
    </row>
    <row r="97" spans="3:7">
      <c r="C97" s="36"/>
      <c r="G97" s="19"/>
    </row>
    <row r="98" spans="3:7">
      <c r="C98" s="36"/>
      <c r="G98" s="19"/>
    </row>
    <row r="99" spans="3:7">
      <c r="C99" s="36"/>
      <c r="G99" s="19"/>
    </row>
    <row r="100" spans="3:7">
      <c r="C100" s="36"/>
      <c r="G100" s="19"/>
    </row>
    <row r="101" spans="3:7">
      <c r="C101" s="36"/>
      <c r="G101" s="19"/>
    </row>
    <row r="102" spans="3:7">
      <c r="C102" s="36"/>
      <c r="G102" s="19"/>
    </row>
    <row r="103" spans="3:7">
      <c r="C103" s="36"/>
      <c r="G103" s="19"/>
    </row>
    <row r="104" spans="3:7">
      <c r="C104" s="36"/>
      <c r="G104" s="19"/>
    </row>
    <row r="105" spans="3:7">
      <c r="C105" s="36"/>
      <c r="G105" s="19"/>
    </row>
    <row r="106" spans="3:7">
      <c r="C106" s="36"/>
      <c r="G106" s="19"/>
    </row>
    <row r="107" spans="3:7">
      <c r="C107" s="36"/>
      <c r="G107" s="19"/>
    </row>
    <row r="108" spans="3:7">
      <c r="C108" s="36"/>
      <c r="G108" s="19"/>
    </row>
    <row r="109" spans="3:7">
      <c r="C109" s="36"/>
      <c r="G109" s="19"/>
    </row>
    <row r="110" spans="3:7">
      <c r="C110" s="36"/>
      <c r="G110" s="19"/>
    </row>
    <row r="111" spans="3:7">
      <c r="C111" s="36"/>
      <c r="G111" s="19"/>
    </row>
    <row r="112" spans="3:7">
      <c r="C112" s="36"/>
      <c r="G112" s="19"/>
    </row>
    <row r="113" spans="3:7">
      <c r="C113" s="36"/>
      <c r="G113" s="19"/>
    </row>
    <row r="114" spans="3:7">
      <c r="C114" s="36"/>
      <c r="G114" s="19"/>
    </row>
    <row r="115" spans="3:7">
      <c r="C115" s="36"/>
      <c r="G115" s="19"/>
    </row>
    <row r="116" spans="3:7">
      <c r="C116" s="36"/>
      <c r="G116" s="19"/>
    </row>
    <row r="117" spans="3:7">
      <c r="C117" s="36"/>
      <c r="G117" s="19"/>
    </row>
    <row r="118" spans="3:7">
      <c r="C118" s="36"/>
      <c r="G118" s="19"/>
    </row>
    <row r="119" spans="3:7">
      <c r="C119" s="36"/>
      <c r="G119" s="19"/>
    </row>
    <row r="120" spans="3:7">
      <c r="C120" s="36"/>
      <c r="G120" s="19"/>
    </row>
    <row r="121" spans="3:7">
      <c r="C121" s="36"/>
      <c r="G121" s="19"/>
    </row>
    <row r="122" spans="3:7">
      <c r="C122" s="36"/>
      <c r="G122" s="19"/>
    </row>
    <row r="123" spans="3:7">
      <c r="C123" s="36"/>
      <c r="G123" s="19"/>
    </row>
    <row r="124" spans="3:7">
      <c r="C124" s="36"/>
      <c r="G124" s="19"/>
    </row>
    <row r="125" spans="3:7">
      <c r="C125" s="36"/>
      <c r="G125" s="19"/>
    </row>
    <row r="126" spans="3:7">
      <c r="C126" s="36"/>
      <c r="G126" s="19"/>
    </row>
    <row r="127" spans="3:7">
      <c r="C127" s="36"/>
      <c r="G127" s="19"/>
    </row>
    <row r="128" spans="3:7">
      <c r="C128" s="36"/>
      <c r="G128" s="19"/>
    </row>
    <row r="129" spans="3:7">
      <c r="C129" s="36"/>
      <c r="G129" s="19"/>
    </row>
    <row r="130" spans="3:7">
      <c r="C130" s="36"/>
      <c r="G130" s="19"/>
    </row>
    <row r="131" spans="3:7">
      <c r="C131" s="36"/>
      <c r="G131" s="19"/>
    </row>
    <row r="132" spans="3:7">
      <c r="C132" s="36"/>
      <c r="G132" s="19"/>
    </row>
    <row r="133" spans="3:7">
      <c r="C133" s="36"/>
      <c r="G133" s="19"/>
    </row>
    <row r="134" spans="3:7">
      <c r="C134" s="36"/>
      <c r="G134" s="19"/>
    </row>
    <row r="135" spans="3:7">
      <c r="C135" s="36"/>
      <c r="G135" s="19"/>
    </row>
    <row r="136" spans="3:7">
      <c r="C136" s="36"/>
      <c r="G136" s="19"/>
    </row>
    <row r="137" spans="3:7">
      <c r="C137" s="36"/>
      <c r="G137" s="19"/>
    </row>
    <row r="138" spans="3:7">
      <c r="C138" s="36"/>
      <c r="G138" s="19"/>
    </row>
    <row r="139" spans="3:7">
      <c r="C139" s="36"/>
      <c r="G139" s="19"/>
    </row>
    <row r="140" spans="3:7">
      <c r="C140" s="36"/>
      <c r="G140" s="19"/>
    </row>
    <row r="141" spans="3:7">
      <c r="C141" s="36"/>
      <c r="G141" s="19"/>
    </row>
    <row r="142" spans="3:7">
      <c r="C142" s="36"/>
      <c r="G142" s="19"/>
    </row>
    <row r="143" spans="3:7">
      <c r="C143" s="36"/>
      <c r="G143" s="19"/>
    </row>
    <row r="144" spans="3:7">
      <c r="C144" s="36"/>
      <c r="G144" s="19"/>
    </row>
    <row r="145" spans="3:7">
      <c r="C145" s="36"/>
      <c r="G145" s="19"/>
    </row>
    <row r="146" spans="3:7">
      <c r="C146" s="36"/>
      <c r="G146" s="19"/>
    </row>
    <row r="147" spans="3:7">
      <c r="C147" s="36"/>
      <c r="G147" s="19"/>
    </row>
    <row r="148" spans="3:7">
      <c r="C148" s="36"/>
      <c r="G148" s="19"/>
    </row>
    <row r="149" spans="3:7">
      <c r="C149" s="36"/>
      <c r="G149" s="19"/>
    </row>
    <row r="150" spans="3:7">
      <c r="C150" s="36"/>
      <c r="G150" s="19"/>
    </row>
    <row r="151" spans="3:7">
      <c r="C151" s="36"/>
      <c r="G151" s="19"/>
    </row>
    <row r="152" spans="3:7">
      <c r="C152" s="36"/>
      <c r="G152" s="19"/>
    </row>
    <row r="153" spans="3:7">
      <c r="C153" s="36"/>
      <c r="G153" s="19"/>
    </row>
    <row r="154" spans="3:7">
      <c r="C154" s="36"/>
      <c r="G154" s="19"/>
    </row>
    <row r="155" spans="3:7">
      <c r="C155" s="36"/>
      <c r="G155" s="19"/>
    </row>
    <row r="156" spans="3:7">
      <c r="C156" s="36"/>
      <c r="G156" s="19"/>
    </row>
    <row r="157" spans="3:7">
      <c r="C157" s="36"/>
      <c r="G157" s="19"/>
    </row>
    <row r="158" spans="3:7">
      <c r="C158" s="36"/>
    </row>
    <row r="159" spans="3:7">
      <c r="C159" s="36"/>
    </row>
    <row r="160" spans="3:7">
      <c r="C160" s="36"/>
    </row>
    <row r="161" spans="3:3">
      <c r="C161" s="36"/>
    </row>
    <row r="162" spans="3:3">
      <c r="C162" s="36"/>
    </row>
    <row r="163" spans="3:3">
      <c r="C163" s="36"/>
    </row>
    <row r="164" spans="3:3">
      <c r="C164" s="36"/>
    </row>
    <row r="165" spans="3:3">
      <c r="C165" s="36"/>
    </row>
  </sheetData>
  <conditionalFormatting sqref="AC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6:AS36 AS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:AC36 AC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:AS4 AS6:AS3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4 AC6:AC3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M1 L2 M3:M1048576">
      <formula1>100</formula1>
    </dataValidation>
  </dataValidations>
  <pageMargins left="0.7" right="0.7" top="0.75" bottom="0.75" header="0.3" footer="0.3"/>
  <pageSetup paperSize="9" scale="42" orientation="landscape" horizontalDpi="0" verticalDpi="0" r:id="rId1"/>
  <rowBreaks count="1" manualBreakCount="1">
    <brk id="36" max="16383" man="1"/>
  </rowBreaks>
  <colBreaks count="1" manualBreakCount="1">
    <brk id="25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C1" workbookViewId="0">
      <selection activeCell="G4" sqref="G4:G7"/>
    </sheetView>
  </sheetViews>
  <sheetFormatPr defaultColWidth="8.85546875" defaultRowHeight="16.5"/>
  <cols>
    <col min="1" max="3" width="15.7109375" style="43" customWidth="1"/>
    <col min="4" max="6" width="20.7109375" style="43" customWidth="1"/>
    <col min="7" max="13" width="15.7109375" style="43" customWidth="1"/>
    <col min="14" max="16384" width="8.85546875" style="43"/>
  </cols>
  <sheetData>
    <row r="1" spans="1:13" ht="18">
      <c r="A1" s="116" t="s">
        <v>144</v>
      </c>
      <c r="B1" s="118" t="s">
        <v>18</v>
      </c>
      <c r="C1" s="120" t="s">
        <v>19</v>
      </c>
      <c r="D1" s="122" t="s">
        <v>173</v>
      </c>
      <c r="E1" s="123"/>
      <c r="F1" s="124"/>
      <c r="G1" s="125" t="s">
        <v>174</v>
      </c>
      <c r="H1" s="127" t="s">
        <v>175</v>
      </c>
      <c r="I1" s="135" t="s">
        <v>10</v>
      </c>
      <c r="J1" s="137" t="s">
        <v>176</v>
      </c>
      <c r="K1" s="139" t="s">
        <v>177</v>
      </c>
      <c r="L1" s="108" t="s">
        <v>14</v>
      </c>
      <c r="M1" s="110" t="s">
        <v>176</v>
      </c>
    </row>
    <row r="2" spans="1:13">
      <c r="A2" s="117"/>
      <c r="B2" s="119"/>
      <c r="C2" s="121"/>
      <c r="D2" s="44" t="s">
        <v>178</v>
      </c>
      <c r="E2" s="45" t="s">
        <v>179</v>
      </c>
      <c r="F2" s="46" t="s">
        <v>180</v>
      </c>
      <c r="G2" s="126"/>
      <c r="H2" s="128"/>
      <c r="I2" s="136"/>
      <c r="J2" s="138"/>
      <c r="K2" s="140"/>
      <c r="L2" s="109"/>
      <c r="M2" s="111"/>
    </row>
    <row r="3" spans="1:13">
      <c r="A3" s="47"/>
      <c r="B3" s="48"/>
      <c r="C3" s="49"/>
      <c r="D3" s="47"/>
      <c r="E3" s="48"/>
      <c r="F3" s="49"/>
      <c r="G3" s="47"/>
      <c r="H3" s="49"/>
      <c r="I3" s="47"/>
      <c r="J3" s="49"/>
      <c r="K3" s="47"/>
      <c r="L3" s="48"/>
      <c r="M3" s="49"/>
    </row>
    <row r="4" spans="1:13" ht="38.25">
      <c r="A4" s="112" t="s">
        <v>181</v>
      </c>
      <c r="B4" s="112" t="s">
        <v>182</v>
      </c>
      <c r="C4" s="112" t="s">
        <v>189</v>
      </c>
      <c r="D4" s="81" t="s">
        <v>183</v>
      </c>
      <c r="E4" s="51" t="s">
        <v>191</v>
      </c>
      <c r="F4" s="52" t="s">
        <v>199</v>
      </c>
      <c r="G4" s="114" t="s">
        <v>215</v>
      </c>
      <c r="H4" s="115" t="s">
        <v>210</v>
      </c>
      <c r="I4" s="114" t="s">
        <v>216</v>
      </c>
      <c r="J4" s="141" t="s">
        <v>212</v>
      </c>
      <c r="K4" s="114">
        <v>6.8</v>
      </c>
      <c r="L4" s="112" t="s">
        <v>142</v>
      </c>
      <c r="M4" s="129" t="s">
        <v>219</v>
      </c>
    </row>
    <row r="5" spans="1:13" ht="65.25">
      <c r="A5" s="112"/>
      <c r="B5" s="112"/>
      <c r="C5" s="112"/>
      <c r="D5" s="53" t="s">
        <v>184</v>
      </c>
      <c r="E5" s="51" t="s">
        <v>193</v>
      </c>
      <c r="F5" s="75" t="s">
        <v>201</v>
      </c>
      <c r="G5" s="114"/>
      <c r="H5" s="115"/>
      <c r="I5" s="114"/>
      <c r="J5" s="141"/>
      <c r="K5" s="114"/>
      <c r="L5" s="112"/>
      <c r="M5" s="130"/>
    </row>
    <row r="6" spans="1:13" ht="89.25">
      <c r="A6" s="112"/>
      <c r="B6" s="112"/>
      <c r="C6" s="112"/>
      <c r="D6" s="53" t="s">
        <v>185</v>
      </c>
      <c r="E6" s="51" t="s">
        <v>195</v>
      </c>
      <c r="F6" s="52" t="s">
        <v>203</v>
      </c>
      <c r="G6" s="114"/>
      <c r="H6" s="115"/>
      <c r="I6" s="114"/>
      <c r="J6" s="141"/>
      <c r="K6" s="114"/>
      <c r="L6" s="112"/>
      <c r="M6" s="130"/>
    </row>
    <row r="7" spans="1:13" ht="25.5">
      <c r="A7" s="113"/>
      <c r="B7" s="113"/>
      <c r="C7" s="113"/>
      <c r="D7" s="53" t="s">
        <v>186</v>
      </c>
      <c r="E7" s="51" t="s">
        <v>197</v>
      </c>
      <c r="F7" s="52" t="s">
        <v>206</v>
      </c>
      <c r="G7" s="114"/>
      <c r="H7" s="115"/>
      <c r="I7" s="114"/>
      <c r="J7" s="141"/>
      <c r="K7" s="114"/>
      <c r="L7" s="112"/>
      <c r="M7" s="131"/>
    </row>
    <row r="8" spans="1:13">
      <c r="A8" s="65"/>
      <c r="B8" s="66"/>
      <c r="C8" s="67"/>
      <c r="D8" s="68"/>
      <c r="E8" s="69"/>
      <c r="F8" s="70"/>
      <c r="G8" s="71"/>
      <c r="H8" s="72"/>
      <c r="I8" s="71"/>
      <c r="J8" s="73"/>
      <c r="K8" s="71"/>
      <c r="L8" s="74"/>
      <c r="M8" s="72"/>
    </row>
    <row r="9" spans="1:13" ht="38.25">
      <c r="A9" s="112" t="s">
        <v>181</v>
      </c>
      <c r="B9" s="79" t="s">
        <v>71</v>
      </c>
      <c r="C9" s="80" t="s">
        <v>190</v>
      </c>
      <c r="D9" s="50" t="s">
        <v>183</v>
      </c>
      <c r="E9" s="51" t="s">
        <v>192</v>
      </c>
      <c r="F9" s="54" t="s">
        <v>200</v>
      </c>
      <c r="G9" s="77" t="s">
        <v>209</v>
      </c>
      <c r="H9" s="77" t="s">
        <v>207</v>
      </c>
      <c r="I9" s="77" t="s">
        <v>211</v>
      </c>
      <c r="J9" s="132" t="s">
        <v>213</v>
      </c>
      <c r="K9" s="77">
        <v>5.8</v>
      </c>
      <c r="L9" s="77" t="s">
        <v>80</v>
      </c>
      <c r="M9" s="78" t="s">
        <v>220</v>
      </c>
    </row>
    <row r="10" spans="1:13" ht="65.25">
      <c r="A10" s="112"/>
      <c r="B10" s="55"/>
      <c r="C10" s="56"/>
      <c r="D10" s="53" t="s">
        <v>184</v>
      </c>
      <c r="E10" s="57" t="s">
        <v>194</v>
      </c>
      <c r="F10" s="76" t="s">
        <v>202</v>
      </c>
      <c r="G10" s="58"/>
      <c r="H10" s="58"/>
      <c r="I10" s="58"/>
      <c r="J10" s="133"/>
      <c r="K10" s="58"/>
      <c r="L10" s="58"/>
      <c r="M10" s="58"/>
    </row>
    <row r="11" spans="1:13" ht="89.25">
      <c r="A11" s="112"/>
      <c r="B11" s="55"/>
      <c r="C11" s="56"/>
      <c r="D11" s="53" t="s">
        <v>185</v>
      </c>
      <c r="E11" s="51" t="s">
        <v>196</v>
      </c>
      <c r="F11" s="54" t="s">
        <v>204</v>
      </c>
      <c r="G11" s="58"/>
      <c r="H11" s="58"/>
      <c r="I11" s="58"/>
      <c r="J11" s="133"/>
      <c r="K11" s="58"/>
      <c r="L11" s="58"/>
      <c r="M11" s="58"/>
    </row>
    <row r="12" spans="1:13" ht="38.25">
      <c r="A12" s="112"/>
      <c r="B12" s="59"/>
      <c r="C12" s="60"/>
      <c r="D12" s="53" t="s">
        <v>186</v>
      </c>
      <c r="E12" s="51" t="s">
        <v>198</v>
      </c>
      <c r="F12" s="54" t="s">
        <v>205</v>
      </c>
      <c r="G12" s="61"/>
      <c r="H12" s="61"/>
      <c r="I12" s="61"/>
      <c r="J12" s="134"/>
      <c r="K12" s="61"/>
      <c r="L12" s="61"/>
      <c r="M12" s="61"/>
    </row>
  </sheetData>
  <mergeCells count="23">
    <mergeCell ref="A9:A12"/>
    <mergeCell ref="J9:J12"/>
    <mergeCell ref="I1:I2"/>
    <mergeCell ref="J1:J2"/>
    <mergeCell ref="K1:K2"/>
    <mergeCell ref="I4:I7"/>
    <mergeCell ref="J4:J7"/>
    <mergeCell ref="K4:K7"/>
    <mergeCell ref="L1:L2"/>
    <mergeCell ref="M1:M2"/>
    <mergeCell ref="A4:A7"/>
    <mergeCell ref="B4:B7"/>
    <mergeCell ref="C4:C7"/>
    <mergeCell ref="G4:G7"/>
    <mergeCell ref="H4:H7"/>
    <mergeCell ref="A1:A2"/>
    <mergeCell ref="B1:B2"/>
    <mergeCell ref="C1:C2"/>
    <mergeCell ref="D1:F1"/>
    <mergeCell ref="G1:G2"/>
    <mergeCell ref="H1:H2"/>
    <mergeCell ref="L4:L7"/>
    <mergeCell ref="M4:M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3.1.1 Crop_SS</vt:lpstr>
      <vt:lpstr>Sheet1</vt:lpstr>
      <vt:lpstr>3.1.1 Crop_SLR Pivot</vt:lpstr>
      <vt:lpstr>Summary_SLR</vt:lpstr>
      <vt:lpstr>'3.1.1 Crop_SLR Pivot'!Print_Area</vt:lpstr>
      <vt:lpstr>'3.1.1 Crop_SS'!Print_Area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2020-06-22T05:22:25Z</dcterms:created>
  <dcterms:modified xsi:type="dcterms:W3CDTF">2020-06-25T19:39:07Z</dcterms:modified>
</cp:coreProperties>
</file>